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pk/Downloads/"/>
    </mc:Choice>
  </mc:AlternateContent>
  <xr:revisionPtr revIDLastSave="0" documentId="8_{96ED2C7A-8B60-B54C-98A0-52A3B132E907}" xr6:coauthVersionLast="36" xr6:coauthVersionMax="36" xr10:uidLastSave="{00000000-0000-0000-0000-000000000000}"/>
  <bookViews>
    <workbookView xWindow="-38400" yWindow="500" windowWidth="38400" windowHeight="21100" xr2:uid="{00000000-000D-0000-FFFF-FFFF00000000}"/>
  </bookViews>
  <sheets>
    <sheet name="SJREIN Elite Deal Analyzer" sheetId="1" r:id="rId1"/>
  </sheets>
  <calcPr calcId="181029"/>
</workbook>
</file>

<file path=xl/calcChain.xml><?xml version="1.0" encoding="utf-8"?>
<calcChain xmlns="http://schemas.openxmlformats.org/spreadsheetml/2006/main">
  <c r="D21" i="1" l="1"/>
  <c r="D78" i="1"/>
  <c r="D72" i="1"/>
  <c r="D71" i="1"/>
  <c r="D70" i="1"/>
  <c r="D58" i="1"/>
  <c r="D55" i="1"/>
  <c r="D54" i="1"/>
  <c r="D48" i="1"/>
  <c r="D75" i="1" s="1"/>
  <c r="D40" i="1"/>
  <c r="D42" i="1" s="1"/>
  <c r="D43" i="1" s="1"/>
  <c r="D36" i="1"/>
  <c r="D38" i="1" s="1"/>
  <c r="D39" i="1" s="1"/>
  <c r="D32" i="1"/>
  <c r="D34" i="1" s="1"/>
  <c r="D35" i="1" s="1"/>
  <c r="D24" i="1"/>
  <c r="D23" i="1"/>
  <c r="D30" i="1"/>
  <c r="D74" i="1" s="1"/>
  <c r="D79" i="1" l="1"/>
  <c r="D60" i="1"/>
  <c r="D76" i="1"/>
  <c r="D33" i="1"/>
  <c r="D37" i="1"/>
  <c r="D41" i="1"/>
  <c r="D50" i="1"/>
  <c r="D80" i="1" l="1"/>
  <c r="D73" i="1"/>
  <c r="D62" i="1" s="1"/>
  <c r="D45" i="1"/>
  <c r="D81" i="1"/>
  <c r="D84" i="1" l="1"/>
  <c r="D82" i="1"/>
  <c r="C2" i="1"/>
  <c r="D63" i="1"/>
  <c r="D83" i="1" l="1"/>
  <c r="C3" i="1"/>
  <c r="B65" i="1"/>
  <c r="C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5" authorId="0" shapeId="0" xr:uid="{00000000-0006-0000-0000-000001000000}">
      <text>
        <r>
          <rPr>
            <sz val="12"/>
            <color rgb="FF000000"/>
            <rFont val="Calibri"/>
            <family val="2"/>
          </rPr>
          <t xml:space="preserve">Value of the property after all repairs have been made regadless of purchase price. Also known as "Fair Market Value" </t>
        </r>
      </text>
    </comment>
    <comment ref="B16" authorId="0" shapeId="0" xr:uid="{00000000-0006-0000-0000-000002000000}">
      <text>
        <r>
          <rPr>
            <sz val="12"/>
            <color rgb="FF000000"/>
            <rFont val="Calibri"/>
            <family val="2"/>
          </rPr>
          <t>Value of the property in current "as is" condition. Not factoring repairs needed.</t>
        </r>
      </text>
    </comment>
    <comment ref="B17" authorId="0" shapeId="0" xr:uid="{00000000-0006-0000-0000-000003000000}">
      <text>
        <r>
          <rPr>
            <sz val="12"/>
            <color rgb="FF000000"/>
            <rFont val="Calibri"/>
            <family val="2"/>
          </rPr>
          <t>The dollar amount of estimated repairs based on your analysis, or select "Load from Hammerpoint Estimate"</t>
        </r>
      </text>
    </comment>
    <comment ref="B18" authorId="0" shapeId="0" xr:uid="{00000000-0006-0000-0000-000004000000}">
      <text>
        <r>
          <rPr>
            <sz val="12"/>
            <color rgb="FF000000"/>
            <rFont val="Calibri"/>
            <family val="2"/>
          </rPr>
          <t>The dollar amount you plan to purchase the property for.</t>
        </r>
      </text>
    </comment>
    <comment ref="B19" authorId="0" shapeId="0" xr:uid="{00000000-0006-0000-0000-000005000000}">
      <text>
        <r>
          <rPr>
            <sz val="12"/>
            <color rgb="FF000000"/>
            <rFont val="Calibri"/>
            <family val="2"/>
          </rPr>
          <t>Estimated number of months you plan to own the property from purhase date to close of escrow sale date.</t>
        </r>
      </text>
    </comment>
    <comment ref="B21" authorId="0" shapeId="0" xr:uid="{00000000-0006-0000-0000-000006000000}">
      <text>
        <r>
          <rPr>
            <sz val="12"/>
            <color rgb="FF000000"/>
            <rFont val="Calibri"/>
            <family val="2"/>
          </rPr>
          <t>Use default or enter the actual annual property taxes as reported on the county tax assessors website or enter an estimate.</t>
        </r>
      </text>
    </comment>
    <comment ref="B22" authorId="0" shapeId="0" xr:uid="{00000000-0006-0000-0000-000007000000}">
      <text>
        <r>
          <rPr>
            <sz val="12"/>
            <color rgb="FF000000"/>
            <rFont val="Calibri"/>
            <family val="2"/>
          </rPr>
          <t>Use default or enter the Home Owner Association fees typically charged monthly here. If paid quarterly, divide the amount by 3.</t>
        </r>
      </text>
    </comment>
    <comment ref="B23" authorId="0" shapeId="0" xr:uid="{00000000-0006-0000-0000-000008000000}">
      <text>
        <r>
          <rPr>
            <sz val="12"/>
            <color rgb="FF000000"/>
            <rFont val="Calibri"/>
            <family val="2"/>
          </rPr>
          <t>Vacant or Occupied insurance premium charged during term of holding period and then converted to annual amount and divided by 12 to show monthly amount</t>
        </r>
      </text>
    </comment>
    <comment ref="D23" authorId="0" shapeId="0" xr:uid="{00000000-0006-0000-0000-000009000000}">
      <text>
        <r>
          <rPr>
            <sz val="12"/>
            <color rgb="FF000000"/>
            <rFont val="Calibri"/>
            <family val="2"/>
          </rPr>
          <t xml:space="preserve">Insurance Costs Formula:
</t>
        </r>
        <r>
          <rPr>
            <sz val="12"/>
            <color rgb="FF000000"/>
            <rFont val="Calibri"/>
            <family val="2"/>
          </rPr>
          <t>Occupied = $.77/$1,000 + $500 Vacant = $6/$1,000 + $500</t>
        </r>
      </text>
    </comment>
    <comment ref="B24" authorId="0" shapeId="0" xr:uid="{00000000-0006-0000-0000-00000A000000}">
      <text>
        <r>
          <rPr>
            <sz val="12"/>
            <color rgb="FF000000"/>
            <rFont val="Calibri"/>
            <family val="2"/>
          </rPr>
          <t>Combined value for gas, electricity, water, and miscellaneous utilities. Click on Down arrow to right to change  or add more utility line items.</t>
        </r>
      </text>
    </comment>
    <comment ref="D24" authorId="0" shapeId="0" xr:uid="{00000000-0006-0000-0000-00000B000000}">
      <text>
        <r>
          <rPr>
            <sz val="12"/>
            <color rgb="FF000000"/>
            <rFont val="Calibri"/>
            <family val="2"/>
          </rPr>
          <t xml:space="preserve">Utility Costs Formula:
</t>
        </r>
        <r>
          <rPr>
            <sz val="12"/>
            <color rgb="FF000000"/>
            <rFont val="Calibri"/>
            <family val="2"/>
          </rPr>
          <t>¹¹Utility Costs - are estimated at $200/month however click + sign on far left (Expandable to enter Gas, Water, Electricity, Miscellaenous).</t>
        </r>
      </text>
    </comment>
    <comment ref="B29" authorId="0" shapeId="0" xr:uid="{00000000-0006-0000-0000-00000C000000}">
      <text>
        <r>
          <rPr>
            <sz val="12"/>
            <color rgb="FF000000"/>
            <rFont val="Calibri"/>
            <family val="2"/>
          </rPr>
          <t>Enter any miscellaneous holding costs. you can insert more rows If necessary.</t>
        </r>
      </text>
    </comment>
    <comment ref="D31" authorId="0" shapeId="0" xr:uid="{00000000-0006-0000-0000-00000D000000}">
      <text>
        <r>
          <rPr>
            <sz val="12"/>
            <color rgb="FF000000"/>
            <rFont val="Calibri"/>
            <family val="2"/>
          </rPr>
          <t>Use drop down in cell C19 to select if you will borrow money from a lender based on a % of ARV: After Repair Value, LTV: Loan to Value (Purchase+Rehab), or a % of Purchase Price only.</t>
        </r>
      </text>
    </comment>
    <comment ref="B32" authorId="0" shapeId="0" xr:uid="{00000000-0006-0000-0000-00000E000000}">
      <text>
        <r>
          <rPr>
            <sz val="12"/>
            <color rgb="FF000000"/>
            <rFont val="Calibri"/>
            <family val="2"/>
          </rPr>
          <t>The 1st position loan amount borrowed to purchase the property and / or fund the rehab.</t>
        </r>
      </text>
    </comment>
    <comment ref="B33" authorId="0" shapeId="0" xr:uid="{00000000-0006-0000-0000-00000F000000}">
      <text>
        <r>
          <rPr>
            <sz val="12"/>
            <color rgb="FF000000"/>
            <rFont val="Calibri"/>
            <family val="2"/>
          </rPr>
          <t>The 1st position points charged as a % of Mortgage Lien Amount. 1 Point = 1% in calculation.</t>
        </r>
      </text>
    </comment>
    <comment ref="B34" authorId="0" shapeId="0" xr:uid="{00000000-0006-0000-0000-000010000000}">
      <text>
        <r>
          <rPr>
            <sz val="12"/>
            <color rgb="FF000000"/>
            <rFont val="Calibri"/>
            <family val="2"/>
          </rPr>
          <t xml:space="preserve">The 1st position Interest rate and calculated interest amount based on the entire holding period.
</t>
        </r>
      </text>
    </comment>
    <comment ref="B35" authorId="0" shapeId="0" xr:uid="{00000000-0006-0000-0000-000011000000}">
      <text>
        <r>
          <rPr>
            <sz val="12"/>
            <color rgb="FF000000"/>
            <rFont val="Calibri"/>
            <family val="2"/>
          </rPr>
          <t xml:space="preserve">The 1st position Interest only monthly payment amount if required by lender. 
</t>
        </r>
      </text>
    </comment>
    <comment ref="B36" authorId="0" shapeId="0" xr:uid="{00000000-0006-0000-0000-000012000000}">
      <text>
        <r>
          <rPr>
            <sz val="12"/>
            <color rgb="FF000000"/>
            <rFont val="Calibri"/>
            <family val="2"/>
          </rPr>
          <t>The 2nd position loan amount borrowed to purchase the property and / or fund the rehab.</t>
        </r>
      </text>
    </comment>
    <comment ref="B37" authorId="0" shapeId="0" xr:uid="{00000000-0006-0000-0000-000013000000}">
      <text>
        <r>
          <rPr>
            <sz val="12"/>
            <color rgb="FF000000"/>
            <rFont val="Calibri"/>
            <family val="2"/>
          </rPr>
          <t>The 2nd position points charged as a % of Mortgage Lien Amount. 1 Point = 1% in calculation.</t>
        </r>
      </text>
    </comment>
    <comment ref="B38" authorId="0" shapeId="0" xr:uid="{00000000-0006-0000-0000-000014000000}">
      <text>
        <r>
          <rPr>
            <sz val="12"/>
            <color rgb="FF000000"/>
            <rFont val="Calibri"/>
            <family val="2"/>
          </rPr>
          <t xml:space="preserve">The 2nd position Interest only monthly payment amount if required by lender. </t>
        </r>
      </text>
    </comment>
    <comment ref="B39" authorId="0" shapeId="0" xr:uid="{00000000-0006-0000-0000-000015000000}">
      <text>
        <r>
          <rPr>
            <sz val="12"/>
            <color rgb="FF000000"/>
            <rFont val="Calibri"/>
            <family val="2"/>
          </rPr>
          <t xml:space="preserve">The 2nd position Interest only monthly payment amount if required by lender. </t>
        </r>
      </text>
    </comment>
    <comment ref="B40" authorId="0" shapeId="0" xr:uid="{00000000-0006-0000-0000-000016000000}">
      <text>
        <r>
          <rPr>
            <sz val="12"/>
            <color rgb="FF000000"/>
            <rFont val="Calibri"/>
            <family val="2"/>
          </rPr>
          <t>The Misc. position loan amount borrowed to purchase the property and / or fund the rehab.</t>
        </r>
      </text>
    </comment>
    <comment ref="B41" authorId="0" shapeId="0" xr:uid="{00000000-0006-0000-0000-000017000000}">
      <text>
        <r>
          <rPr>
            <sz val="12"/>
            <color rgb="FF000000"/>
            <rFont val="Calibri"/>
            <family val="2"/>
          </rPr>
          <t>The Misc. position points charged as a % of Mortgage Lien Amount. 1 Point = 1% in calculation.</t>
        </r>
      </text>
    </comment>
    <comment ref="B42" authorId="0" shapeId="0" xr:uid="{00000000-0006-0000-0000-000018000000}">
      <text>
        <r>
          <rPr>
            <sz val="12"/>
            <color rgb="FF000000"/>
            <rFont val="Calibri"/>
            <family val="2"/>
          </rPr>
          <t xml:space="preserve">The Misc. position Interest only monthly payment amount if required by lender. </t>
        </r>
      </text>
    </comment>
    <comment ref="B43" authorId="0" shapeId="0" xr:uid="{00000000-0006-0000-0000-000019000000}">
      <text>
        <r>
          <rPr>
            <sz val="12"/>
            <color rgb="FF000000"/>
            <rFont val="Calibri"/>
            <family val="2"/>
          </rPr>
          <t>The Misc. position Interest only monthly payment amount if required by lender.</t>
        </r>
      </text>
    </comment>
    <comment ref="B44" authorId="0" shapeId="0" xr:uid="{00000000-0006-0000-0000-00001A000000}">
      <text>
        <r>
          <rPr>
            <sz val="12"/>
            <color rgb="FF000000"/>
            <rFont val="Calibri"/>
            <family val="2"/>
          </rPr>
          <t>Insert any miscellaneous Financing related costs here, you can also add more rows if necessary.</t>
        </r>
      </text>
    </comment>
    <comment ref="B47" authorId="0" shapeId="0" xr:uid="{00000000-0006-0000-0000-00001B000000}">
      <text>
        <r>
          <rPr>
            <sz val="12"/>
            <color rgb="FF000000"/>
            <rFont val="Calibri"/>
            <family val="2"/>
          </rPr>
          <t>Fees charged by attorney or escrow company at closing. Typically a % of sales price.</t>
        </r>
      </text>
    </comment>
    <comment ref="D47" authorId="0" shapeId="0" xr:uid="{00000000-0006-0000-0000-00001C000000}">
      <text>
        <r>
          <rPr>
            <sz val="12"/>
            <color rgb="FF000000"/>
            <rFont val="Calibri"/>
            <family val="2"/>
          </rPr>
          <t xml:space="preserve">Escrow &amp; Attorney Fees Formula:
</t>
        </r>
        <r>
          <rPr>
            <sz val="12"/>
            <color rgb="FF000000"/>
            <rFont val="Calibri"/>
            <family val="2"/>
          </rPr>
          <t xml:space="preserve">Attorney Fees - includes title insurance carry-over. 
</t>
        </r>
        <r>
          <rPr>
            <sz val="12"/>
            <color rgb="FF000000"/>
            <rFont val="Calibri"/>
            <family val="2"/>
          </rPr>
          <t>For Attorney States use flat amount charged. For Escrow States, convert charges to a flat amount and enter them here.</t>
        </r>
      </text>
    </comment>
    <comment ref="B48" authorId="0" shapeId="0" xr:uid="{00000000-0006-0000-0000-00001D000000}">
      <text>
        <r>
          <rPr>
            <sz val="12"/>
            <color rgb="FF000000"/>
            <rFont val="Calibri"/>
            <family val="2"/>
          </rPr>
          <t xml:space="preserve">Insurance Policy to insure clear and marketable title. Changes based on area, type of policy, underwriter plus costs to search for title history.
</t>
        </r>
      </text>
    </comment>
    <comment ref="D48" authorId="0" shapeId="0" xr:uid="{00000000-0006-0000-0000-00001E000000}">
      <text>
        <r>
          <rPr>
            <sz val="12"/>
            <color rgb="FF000000"/>
            <rFont val="Calibri"/>
            <family val="2"/>
          </rPr>
          <t xml:space="preserve">Title Insuranance/ Search Formula: 
</t>
        </r>
        <r>
          <rPr>
            <sz val="12"/>
            <color rgb="FF000000"/>
            <rFont val="Calibri"/>
            <family val="2"/>
          </rPr>
          <t>$500 plus 1/4% of purchase price. Or adjust % and flat amount in formula based on your location differences</t>
        </r>
      </text>
    </comment>
    <comment ref="B49" authorId="0" shapeId="0" xr:uid="{00000000-0006-0000-0000-00001F000000}">
      <text>
        <r>
          <rPr>
            <sz val="12"/>
            <color rgb="FF000000"/>
            <rFont val="Calibri"/>
            <family val="2"/>
          </rPr>
          <t>Enter any miscellaneous buying transaction costs. You can enter more costs below or insert more rows If necessary.</t>
        </r>
      </text>
    </comment>
    <comment ref="B52" authorId="0" shapeId="0" xr:uid="{00000000-0006-0000-0000-000020000000}">
      <text>
        <r>
          <rPr>
            <sz val="12"/>
            <color rgb="FF000000"/>
            <rFont val="Calibri"/>
            <family val="2"/>
          </rPr>
          <t>Fees charged by attorney or escrow company at closing. Typically a % of sales price.</t>
        </r>
      </text>
    </comment>
    <comment ref="D52" authorId="0" shapeId="0" xr:uid="{00000000-0006-0000-0000-000021000000}">
      <text>
        <r>
          <rPr>
            <sz val="12"/>
            <color rgb="FF000000"/>
            <rFont val="Calibri"/>
            <family val="2"/>
          </rPr>
          <t xml:space="preserve">Escrow &amp; Attorney Fees:
</t>
        </r>
        <r>
          <rPr>
            <sz val="12"/>
            <color rgb="FF000000"/>
            <rFont val="Calibri"/>
            <family val="2"/>
          </rPr>
          <t xml:space="preserve">Attorney Fees - includes title insurance carry-over. 
</t>
        </r>
        <r>
          <rPr>
            <sz val="12"/>
            <color rgb="FF000000"/>
            <rFont val="Calibri"/>
            <family val="2"/>
          </rPr>
          <t>For Attorney States use flat amount charged. For Escrow States, convert charges to a flat amount and enter them here.</t>
        </r>
      </text>
    </comment>
    <comment ref="B53" authorId="0" shapeId="0" xr:uid="{00000000-0006-0000-0000-000022000000}">
      <text>
        <r>
          <rPr>
            <sz val="12"/>
            <color rgb="FF000000"/>
            <rFont val="Calibri"/>
            <family val="2"/>
          </rPr>
          <t>Fees taken from the HUD-1. County recording fees charged by escrow company.</t>
        </r>
      </text>
    </comment>
    <comment ref="D53" authorId="0" shapeId="0" xr:uid="{00000000-0006-0000-0000-000023000000}">
      <text>
        <r>
          <rPr>
            <sz val="12"/>
            <color rgb="FF000000"/>
            <rFont val="Calibri"/>
            <family val="2"/>
          </rPr>
          <t xml:space="preserve">Selling Recording Fees:
</t>
        </r>
        <r>
          <rPr>
            <sz val="12"/>
            <color rgb="FF000000"/>
            <rFont val="Calibri"/>
            <family val="2"/>
          </rPr>
          <t xml:space="preserve">Flat fee charged on HUD based on your area/county/city.
</t>
        </r>
        <r>
          <rPr>
            <sz val="12"/>
            <color rgb="FF000000"/>
            <rFont val="Calibri"/>
            <family val="2"/>
          </rPr>
          <t xml:space="preserve"> </t>
        </r>
      </text>
    </comment>
    <comment ref="B54" authorId="0" shapeId="0" xr:uid="{00000000-0006-0000-0000-000024000000}">
      <text>
        <r>
          <rPr>
            <sz val="12"/>
            <color rgb="FF000000"/>
            <rFont val="Calibri"/>
            <family val="2"/>
          </rPr>
          <t>Realtor Commissions as agreed in Purchase and Sale Agreement and extra fees for transaction processing.  **This will change depending on what you negotiation with your realtor.  If you are a realtor and list your own homes this percentage will change accordingly, as you will typically pay half the amount.</t>
        </r>
      </text>
    </comment>
    <comment ref="C54" authorId="0" shapeId="0" xr:uid="{00000000-0006-0000-0000-000025000000}">
      <text>
        <r>
          <rPr>
            <sz val="12"/>
            <color rgb="FF000000"/>
            <rFont val="Calibri"/>
            <family val="2"/>
          </rPr>
          <t>Insert the % of realtor commission you will have to pay at closing. Typically 2.5-3% for buyers agent. If you have a listing agent, you will want to add 2.5-3% or whatever you negotiate as well.</t>
        </r>
      </text>
    </comment>
    <comment ref="B55" authorId="0" shapeId="0" xr:uid="{00000000-0006-0000-0000-000026000000}">
      <text>
        <r>
          <rPr>
            <sz val="12"/>
            <color rgb="FF000000"/>
            <rFont val="Calibri"/>
            <family val="2"/>
          </rPr>
          <t>For the transfer of land charged by County from seller to buyer. Typically a % of the land value based on county assessor valuation.  **It's imperative you research the correct percentage for your area as it can be vastly different.</t>
        </r>
      </text>
    </comment>
    <comment ref="C55" authorId="0" shapeId="0" xr:uid="{00000000-0006-0000-0000-000027000000}">
      <text>
        <r>
          <rPr>
            <sz val="12"/>
            <color rgb="FF000000"/>
            <rFont val="Calibri"/>
            <family val="2"/>
          </rPr>
          <t xml:space="preserve">Formula:
</t>
        </r>
        <r>
          <rPr>
            <sz val="12"/>
            <color rgb="FF000000"/>
            <rFont val="Calibri"/>
            <family val="2"/>
          </rPr>
          <t>Make sure you enter the correct % based on your area. This is different based on location!</t>
        </r>
      </text>
    </comment>
    <comment ref="B56" authorId="0" shapeId="0" xr:uid="{00000000-0006-0000-0000-000028000000}">
      <text>
        <r>
          <rPr>
            <sz val="12"/>
            <color rgb="FF000000"/>
            <rFont val="Calibri"/>
            <family val="2"/>
          </rPr>
          <t>Offers protection for mechanical systems and attached appliances against unexpected repairs not covered by homeowner's insurance; overage extends over a specific time period and does not cover the home's structure.</t>
        </r>
      </text>
    </comment>
    <comment ref="B57" authorId="0" shapeId="0" xr:uid="{00000000-0006-0000-0000-000029000000}">
      <text>
        <r>
          <rPr>
            <sz val="12"/>
            <color rgb="FF000000"/>
            <rFont val="Calibri"/>
            <family val="2"/>
          </rPr>
          <t>Cost for getting property ready to sell by bringing in furnishings and furniture so the property will show better and have greater chance to sell quickly.</t>
        </r>
      </text>
    </comment>
    <comment ref="B58" authorId="0" shapeId="0" xr:uid="{00000000-0006-0000-0000-00002A000000}">
      <text>
        <r>
          <rPr>
            <sz val="12"/>
            <color rgb="FF000000"/>
            <rFont val="Calibri"/>
            <family val="2"/>
          </rPr>
          <t>Costs related to offline and online advertising, printing, and promotion to helpandvertise and promote to sell the property.</t>
        </r>
      </text>
    </comment>
    <comment ref="B59" authorId="0" shapeId="0" xr:uid="{00000000-0006-0000-0000-00002B000000}">
      <text>
        <r>
          <rPr>
            <sz val="12"/>
            <color rgb="FF000000"/>
            <rFont val="Calibri"/>
            <family val="2"/>
          </rPr>
          <t>Enter any miscellaneous buying transaction costs. You can enter more costs below or insert more rows If necessary.</t>
        </r>
      </text>
    </comment>
    <comment ref="C62" authorId="0" shapeId="0" xr:uid="{00000000-0006-0000-0000-00002C000000}">
      <text>
        <r>
          <rPr>
            <sz val="12"/>
            <color rgb="FF000000"/>
            <rFont val="Calibri"/>
            <family val="2"/>
          </rPr>
          <t xml:space="preserve">Difference between the revenue and expenses of the entire project before income taxes.
</t>
        </r>
      </text>
    </comment>
    <comment ref="C63" authorId="0" shapeId="0" xr:uid="{00000000-0006-0000-0000-00002D000000}">
      <text>
        <r>
          <rPr>
            <sz val="12"/>
            <color rgb="FF000000"/>
            <rFont val="Calibri"/>
            <family val="2"/>
          </rPr>
          <t xml:space="preserve">% of interest earned based on purchase + ALL costs regardless of how long the property was held.
 </t>
        </r>
      </text>
    </comment>
    <comment ref="B70" authorId="0" shapeId="0" xr:uid="{00000000-0006-0000-0000-00002E000000}">
      <text>
        <r>
          <rPr>
            <sz val="12"/>
            <color rgb="FF000000"/>
            <rFont val="Calibri"/>
            <family val="2"/>
          </rPr>
          <t>Value of the property after all repairs have been made regadless of purchase price. Also known as "Fair Market Value".</t>
        </r>
      </text>
    </comment>
    <comment ref="B71" authorId="0" shapeId="0" xr:uid="{00000000-0006-0000-0000-00002F000000}">
      <text>
        <r>
          <rPr>
            <sz val="12"/>
            <color rgb="FF000000"/>
            <rFont val="Calibri"/>
            <family val="2"/>
          </rPr>
          <t>The dollar amount you plan to purchase the property for. Also called the "contract price".</t>
        </r>
      </text>
    </comment>
    <comment ref="B72" authorId="0" shapeId="0" xr:uid="{00000000-0006-0000-0000-000030000000}">
      <text>
        <r>
          <rPr>
            <sz val="12"/>
            <color rgb="FF000000"/>
            <rFont val="Calibri"/>
            <family val="2"/>
          </rPr>
          <t xml:space="preserve">The dollar amount of estimated repairs based on your analysis and assessment. </t>
        </r>
      </text>
    </comment>
    <comment ref="B73" authorId="0" shapeId="0" xr:uid="{00000000-0006-0000-0000-000031000000}">
      <text>
        <r>
          <rPr>
            <sz val="12"/>
            <color rgb="FF000000"/>
            <rFont val="Calibri"/>
            <family val="2"/>
          </rPr>
          <t>Total Borrowing Costs of first, second, and miscellaneous rehab financing fees, points, and interest charged over duration of holding period.</t>
        </r>
      </text>
    </comment>
    <comment ref="B74" authorId="0" shapeId="0" xr:uid="{00000000-0006-0000-0000-000032000000}">
      <text>
        <r>
          <rPr>
            <sz val="12"/>
            <color rgb="FF000000"/>
            <rFont val="Calibri"/>
            <family val="2"/>
          </rPr>
          <t>Total Costs for all monthly carrying expenses based on the duration of how long property is held between purchase and sales date.</t>
        </r>
      </text>
    </comment>
    <comment ref="B75" authorId="0" shapeId="0" xr:uid="{00000000-0006-0000-0000-000033000000}">
      <text>
        <r>
          <rPr>
            <sz val="12"/>
            <color rgb="FF000000"/>
            <rFont val="Calibri"/>
            <family val="2"/>
          </rPr>
          <t>Total transactional costs related to the buying phase of the transaction.</t>
        </r>
      </text>
    </comment>
    <comment ref="B76" authorId="0" shapeId="0" xr:uid="{00000000-0006-0000-0000-000034000000}">
      <text>
        <r>
          <rPr>
            <sz val="12"/>
            <color rgb="FF000000"/>
            <rFont val="Calibri"/>
            <family val="2"/>
          </rPr>
          <t xml:space="preserve">Total transactional costs related to the selling phase of the transaction.
</t>
        </r>
      </text>
    </comment>
    <comment ref="C78" authorId="0" shapeId="0" xr:uid="{00000000-0006-0000-0000-000035000000}">
      <text>
        <r>
          <rPr>
            <sz val="12"/>
            <color rgb="FF000000"/>
            <rFont val="Calibri"/>
            <family val="2"/>
          </rPr>
          <t xml:space="preserve">Calculations and estimate is based on date which is the last day of holding period. </t>
        </r>
      </text>
    </comment>
    <comment ref="C79" authorId="0" shapeId="0" xr:uid="{00000000-0006-0000-0000-000036000000}">
      <text>
        <r>
          <rPr>
            <sz val="12"/>
            <color rgb="FF000000"/>
            <rFont val="Calibri"/>
            <family val="2"/>
          </rPr>
          <t>Total Purchase+Rehab Estimate costs divided by total square feet of the property used as a measurement market indicator.</t>
        </r>
      </text>
    </comment>
    <comment ref="C80" authorId="0" shapeId="0" xr:uid="{00000000-0006-0000-0000-000037000000}">
      <text>
        <r>
          <rPr>
            <sz val="12"/>
            <color rgb="FF000000"/>
            <rFont val="Calibri"/>
            <family val="2"/>
          </rPr>
          <t xml:space="preserve">The funds you as the purchaser need to bring to the table at Closing when purchasing the property. Takes Difference of all Buying costs less amount borrowed. </t>
        </r>
      </text>
    </comment>
    <comment ref="C81" authorId="0" shapeId="0" xr:uid="{00000000-0006-0000-0000-000038000000}">
      <text>
        <r>
          <rPr>
            <sz val="12"/>
            <color rgb="FF000000"/>
            <rFont val="Calibri"/>
            <family val="2"/>
          </rPr>
          <t>Amount of your own money out of pocket that you put in the deal as the purchaser between purchase and sales date.</t>
        </r>
      </text>
    </comment>
    <comment ref="C82" authorId="0" shapeId="0" xr:uid="{00000000-0006-0000-0000-000039000000}">
      <text>
        <r>
          <rPr>
            <sz val="12"/>
            <color rgb="FF000000"/>
            <rFont val="Calibri"/>
            <family val="2"/>
          </rPr>
          <t>% of interest estimated that you would earn over a year period based on your out of pocket funds that you put into the deal as a purchaser.</t>
        </r>
      </text>
    </comment>
    <comment ref="C83" authorId="0" shapeId="0" xr:uid="{00000000-0006-0000-0000-00003A000000}">
      <text>
        <r>
          <rPr>
            <sz val="12"/>
            <color rgb="FF000000"/>
            <rFont val="Calibri"/>
            <family val="2"/>
          </rPr>
          <t xml:space="preserve">% of interest earned based on purchase price + all other costs over a 12 month annualized period.
</t>
        </r>
      </text>
    </comment>
    <comment ref="C84" authorId="0" shapeId="0" xr:uid="{00000000-0006-0000-0000-00003B000000}">
      <text>
        <r>
          <rPr>
            <sz val="12"/>
            <color rgb="FF000000"/>
            <rFont val="Calibri"/>
            <family val="2"/>
          </rPr>
          <t xml:space="preserve">% of interest earned based on purchase price + REHAB costs irregardless of how long the property was held.
</t>
        </r>
      </text>
    </comment>
  </commentList>
</comments>
</file>

<file path=xl/sharedStrings.xml><?xml version="1.0" encoding="utf-8"?>
<sst xmlns="http://schemas.openxmlformats.org/spreadsheetml/2006/main" count="92" uniqueCount="83">
  <si>
    <t>SJREIN ELITE DEAL ANALYZER</t>
  </si>
  <si>
    <t>Estimated NET PROFIT</t>
  </si>
  <si>
    <t>Total Costs Return on Investment (ROI)</t>
  </si>
  <si>
    <t>Overall Deal Analysis Grade</t>
  </si>
  <si>
    <t>Property Address:</t>
  </si>
  <si>
    <t>123 Main St</t>
  </si>
  <si>
    <t>Y</t>
  </si>
  <si>
    <t>ARV</t>
  </si>
  <si>
    <t>Total Square Footage:</t>
  </si>
  <si>
    <t>N</t>
  </si>
  <si>
    <t>Purchase+Rehab</t>
  </si>
  <si>
    <t># of Units:</t>
  </si>
  <si>
    <t>Purchase Price</t>
  </si>
  <si>
    <t>Occupied? (Y/N)</t>
  </si>
  <si>
    <t>Date:</t>
  </si>
  <si>
    <t xml:space="preserve">Evaluator Name: </t>
  </si>
  <si>
    <t>Property Description:</t>
  </si>
  <si>
    <t xml:space="preserve">  Property Values &amp; Pricing</t>
  </si>
  <si>
    <t>After Repair Value (ARV)</t>
  </si>
  <si>
    <t>Current "As Is" Value</t>
  </si>
  <si>
    <t>Estimated Repair Costs</t>
  </si>
  <si>
    <t>Estimated Hold Time (months)</t>
  </si>
  <si>
    <t xml:space="preserve">  Holding Costs (Monthly)</t>
  </si>
  <si>
    <t>Annually</t>
  </si>
  <si>
    <t>Monthly</t>
  </si>
  <si>
    <t>Property Taxes</t>
  </si>
  <si>
    <t>HOA &amp; Condo Fees</t>
  </si>
  <si>
    <t>Insurance Costs</t>
  </si>
  <si>
    <t>Utility Costs (Expandable)</t>
  </si>
  <si>
    <t xml:space="preserve">     Gas</t>
  </si>
  <si>
    <t xml:space="preserve">     Water</t>
  </si>
  <si>
    <t xml:space="preserve">     Electricity</t>
  </si>
  <si>
    <t xml:space="preserve">     Other</t>
  </si>
  <si>
    <t>Miscellaneous Holding Costs</t>
  </si>
  <si>
    <t>Total Monthly Holding Costs:</t>
  </si>
  <si>
    <t xml:space="preserve">  Financing Costs</t>
  </si>
  <si>
    <t>First Mortgage / Lien Amount</t>
  </si>
  <si>
    <t>First Mortgage Points</t>
  </si>
  <si>
    <t>First Mortgage Interest</t>
  </si>
  <si>
    <t>First Mortgage Monthly Interest Only Payment</t>
  </si>
  <si>
    <t>Second Mortgage / Lien Amount</t>
  </si>
  <si>
    <t>Second Mortgage Points</t>
  </si>
  <si>
    <t>Second Mortgage Interest</t>
  </si>
  <si>
    <t>Second Mortgage Monthly Interest Only Payment</t>
  </si>
  <si>
    <t>Misc. Mortgage / Lien Amount</t>
  </si>
  <si>
    <t>Misc. Mortgage Points</t>
  </si>
  <si>
    <t>Misc. Mortgage Interest</t>
  </si>
  <si>
    <t>Misc. Mortgage Monthly Interest Only Payment</t>
  </si>
  <si>
    <t>Miscellaneous Financing Costs</t>
  </si>
  <si>
    <t>Total Financing Costs:</t>
  </si>
  <si>
    <t xml:space="preserve">  Buying Transaction Costs</t>
  </si>
  <si>
    <t>Perc. Of Purch</t>
  </si>
  <si>
    <t>Total</t>
  </si>
  <si>
    <t xml:space="preserve">Escrow / Attorney Fees </t>
  </si>
  <si>
    <t>Title Insurance / Search Costs</t>
  </si>
  <si>
    <t>Miscellaneous Buying Costs</t>
  </si>
  <si>
    <t>Total Buying Transaction Costs:</t>
  </si>
  <si>
    <t xml:space="preserve">  Selling Transaction Costs</t>
  </si>
  <si>
    <t>Perc. Of ARV</t>
  </si>
  <si>
    <t>Selling Recording Fees</t>
  </si>
  <si>
    <t>Realtor Fees</t>
  </si>
  <si>
    <t>Transfer &amp; Conveyance Fees</t>
  </si>
  <si>
    <t>Home Warranty</t>
  </si>
  <si>
    <t>Staging Costs</t>
  </si>
  <si>
    <t>Marketing Costs</t>
  </si>
  <si>
    <t>Miscellaneous Selling Costs</t>
  </si>
  <si>
    <t>Total Selling Transaction Costs:</t>
  </si>
  <si>
    <t>Estimated Net Profit and ROI Snapshot</t>
  </si>
  <si>
    <t>Purchase  &amp; Deal Analysis</t>
  </si>
  <si>
    <t xml:space="preserve">After Repair Value </t>
  </si>
  <si>
    <t>Total Financing Costs</t>
  </si>
  <si>
    <t>Total Holding Costs</t>
  </si>
  <si>
    <t>Total Buying Transaction Costs</t>
  </si>
  <si>
    <t>Total Selling Transaction Costs</t>
  </si>
  <si>
    <t>Potential Return &amp; Profit Analysis</t>
  </si>
  <si>
    <t xml:space="preserve">Assumes Sale is on or before </t>
  </si>
  <si>
    <t>Purchase + Repair Estimate Cost Per Sq. Ft</t>
  </si>
  <si>
    <t>Down Payment Required at Closing</t>
  </si>
  <si>
    <t>My Committed Capital</t>
  </si>
  <si>
    <t>My Annualized Cash on Cash Return</t>
  </si>
  <si>
    <t>Total Annualized Cash on Cash Return</t>
  </si>
  <si>
    <t>Purchase + Rehab Return on Investment (ROI)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</si>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</sst>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/yyyy"/>
    <numFmt numFmtId="166" formatCode="&quot;$&quot;#,##0.00"/>
  </numFmts>
  <fonts count="16" x14ac:knownFonts="1">
    <font>
      <sz val="12"/>
      <color rgb="FF000000"/>
      <name val="Calibri"/>
    </font>
    <font>
      <b/>
      <sz val="10"/>
      <color rgb="FF000000"/>
      <name val="Georgia"/>
      <family val="1"/>
    </font>
    <font>
      <b/>
      <sz val="18"/>
      <color rgb="FFFFFFFF"/>
      <name val="Georgia"/>
      <family val="1"/>
    </font>
    <font>
      <sz val="12"/>
      <name val="Calibri"/>
      <family val="2"/>
    </font>
    <font>
      <b/>
      <i/>
      <sz val="10"/>
      <color rgb="FFFFFFFF"/>
      <name val="Georgia"/>
      <family val="1"/>
    </font>
    <font>
      <i/>
      <sz val="10"/>
      <color rgb="FF000000"/>
      <name val="Georgia"/>
      <family val="1"/>
    </font>
    <font>
      <b/>
      <i/>
      <sz val="10"/>
      <color rgb="FF000000"/>
      <name val="Georgia"/>
      <family val="1"/>
    </font>
    <font>
      <sz val="10"/>
      <color rgb="FF000000"/>
      <name val="Georgia"/>
      <family val="1"/>
    </font>
    <font>
      <i/>
      <sz val="10"/>
      <color rgb="FFFFFFFF"/>
      <name val="Georgia"/>
      <family val="1"/>
    </font>
    <font>
      <b/>
      <sz val="14"/>
      <color rgb="FF000000"/>
      <name val="Georgia"/>
      <family val="1"/>
    </font>
    <font>
      <b/>
      <i/>
      <sz val="14"/>
      <color rgb="FFFFFFFF"/>
      <name val="Georgia"/>
      <family val="1"/>
    </font>
    <font>
      <b/>
      <i/>
      <sz val="14"/>
      <color rgb="FF000000"/>
      <name val="Georgia"/>
      <family val="1"/>
    </font>
    <font>
      <sz val="14"/>
      <color rgb="FF000000"/>
      <name val="Georgia"/>
      <family val="1"/>
    </font>
    <font>
      <b/>
      <i/>
      <sz val="10"/>
      <color rgb="FF000080"/>
      <name val="Georgia"/>
      <family val="1"/>
    </font>
    <font>
      <sz val="10"/>
      <color theme="1"/>
      <name val="Georgia"/>
      <family val="1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107">
    <border>
      <left/>
      <right/>
      <top/>
      <bottom/>
      <diagonal/>
    </border>
    <border>
      <left style="double">
        <color rgb="FFFFFFFF"/>
      </left>
      <right/>
      <top style="double">
        <color rgb="FFFFFFFF"/>
      </top>
      <bottom style="double">
        <color rgb="FFFFFFFF"/>
      </bottom>
      <diagonal/>
    </border>
    <border>
      <left/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/>
      <diagonal/>
    </border>
    <border>
      <left style="double">
        <color rgb="FFFFFFFF"/>
      </left>
      <right/>
      <top/>
      <bottom style="medium">
        <color rgb="FF000000"/>
      </bottom>
      <diagonal/>
    </border>
    <border>
      <left style="thick">
        <color rgb="FF000000"/>
      </left>
      <right style="double">
        <color rgb="FFFFFFFF"/>
      </right>
      <top/>
      <bottom style="medium">
        <color rgb="FF000000"/>
      </bottom>
      <diagonal/>
    </border>
    <border>
      <left style="double">
        <color rgb="FFFFFFFF"/>
      </left>
      <right style="double">
        <color rgb="FFFFFFFF"/>
      </right>
      <top style="thick">
        <color rgb="FF000000"/>
      </top>
      <bottom style="medium">
        <color rgb="FF000000"/>
      </bottom>
      <diagonal/>
    </border>
    <border>
      <left style="double">
        <color rgb="FFFFFFFF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double">
        <color rgb="FFFFFFFF"/>
      </right>
      <top style="thick">
        <color rgb="FF000000"/>
      </top>
      <bottom style="medium">
        <color rgb="FF000000"/>
      </bottom>
      <diagonal/>
    </border>
    <border>
      <left style="double">
        <color rgb="FFFFFFFF"/>
      </left>
      <right/>
      <top style="thick">
        <color rgb="FF000000"/>
      </top>
      <bottom style="double">
        <color rgb="FFFFFFFF"/>
      </bottom>
      <diagonal/>
    </border>
    <border>
      <left style="thick">
        <color rgb="FF000000"/>
      </left>
      <right style="double">
        <color rgb="FFFFFFFF"/>
      </right>
      <top style="thick">
        <color rgb="FF000000"/>
      </top>
      <bottom style="double">
        <color rgb="FFFFFFFF"/>
      </bottom>
      <diagonal/>
    </border>
    <border>
      <left style="double">
        <color rgb="FFFFFFFF"/>
      </left>
      <right style="double">
        <color rgb="FFFFFFFF"/>
      </right>
      <top style="thick">
        <color rgb="FF000000"/>
      </top>
      <bottom style="double">
        <color rgb="FFFFFFFF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shrinkToFit="1"/>
    </xf>
    <xf numFmtId="0" fontId="14" fillId="0" borderId="0" xfId="0" applyFont="1"/>
    <xf numFmtId="164" fontId="5" fillId="4" borderId="47" xfId="0" applyNumberFormat="1" applyFont="1" applyFill="1" applyBorder="1" applyAlignment="1" applyProtection="1">
      <alignment horizontal="right" vertical="center"/>
    </xf>
    <xf numFmtId="164" fontId="5" fillId="4" borderId="49" xfId="0" applyNumberFormat="1" applyFont="1" applyFill="1" applyBorder="1" applyAlignment="1" applyProtection="1">
      <alignment horizontal="right" vertical="center"/>
    </xf>
    <xf numFmtId="164" fontId="6" fillId="4" borderId="55" xfId="0" applyNumberFormat="1" applyFont="1" applyFill="1" applyBorder="1" applyAlignment="1" applyProtection="1">
      <alignment horizontal="right" vertical="center"/>
    </xf>
    <xf numFmtId="164" fontId="5" fillId="4" borderId="61" xfId="0" applyNumberFormat="1" applyFont="1" applyFill="1" applyBorder="1" applyAlignment="1" applyProtection="1">
      <alignment horizontal="center" vertical="center"/>
    </xf>
    <xf numFmtId="164" fontId="5" fillId="4" borderId="49" xfId="0" applyNumberFormat="1" applyFont="1" applyFill="1" applyBorder="1" applyAlignment="1" applyProtection="1">
      <alignment horizontal="center" vertical="center"/>
    </xf>
    <xf numFmtId="164" fontId="5" fillId="4" borderId="63" xfId="0" applyNumberFormat="1" applyFont="1" applyFill="1" applyBorder="1" applyAlignment="1" applyProtection="1">
      <alignment horizontal="center" vertical="center"/>
    </xf>
    <xf numFmtId="164" fontId="5" fillId="4" borderId="67" xfId="0" applyNumberFormat="1" applyFont="1" applyFill="1" applyBorder="1" applyAlignment="1" applyProtection="1">
      <alignment horizontal="center" vertical="center"/>
    </xf>
    <xf numFmtId="164" fontId="6" fillId="4" borderId="55" xfId="0" applyNumberFormat="1" applyFont="1" applyFill="1" applyBorder="1" applyAlignment="1" applyProtection="1">
      <alignment horizontal="center" vertical="center"/>
    </xf>
    <xf numFmtId="164" fontId="5" fillId="4" borderId="19" xfId="0" applyNumberFormat="1" applyFont="1" applyFill="1" applyBorder="1" applyAlignment="1" applyProtection="1">
      <alignment horizontal="right" vertical="center"/>
    </xf>
    <xf numFmtId="164" fontId="11" fillId="4" borderId="93" xfId="0" applyNumberFormat="1" applyFont="1" applyFill="1" applyBorder="1" applyAlignment="1" applyProtection="1">
      <alignment horizontal="center" vertical="center"/>
    </xf>
    <xf numFmtId="10" fontId="12" fillId="4" borderId="96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164" fontId="4" fillId="2" borderId="36" xfId="0" applyNumberFormat="1" applyFont="1" applyFill="1" applyBorder="1" applyAlignment="1" applyProtection="1">
      <alignment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4" borderId="40" xfId="0" applyFont="1" applyFill="1" applyBorder="1" applyAlignment="1" applyProtection="1">
      <alignment horizontal="left" vertical="center"/>
      <protection locked="0"/>
    </xf>
    <xf numFmtId="0" fontId="5" fillId="4" borderId="40" xfId="0" applyFont="1" applyFill="1" applyBorder="1" applyAlignment="1" applyProtection="1">
      <alignment vertical="center"/>
      <protection locked="0"/>
    </xf>
    <xf numFmtId="0" fontId="5" fillId="4" borderId="42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164" fontId="4" fillId="2" borderId="36" xfId="0" applyNumberFormat="1" applyFont="1" applyFill="1" applyBorder="1" applyAlignment="1" applyProtection="1">
      <alignment horizontal="center" vertical="center"/>
      <protection locked="0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left" vertical="center"/>
      <protection locked="0"/>
    </xf>
    <xf numFmtId="164" fontId="5" fillId="5" borderId="49" xfId="0" applyNumberFormat="1" applyFont="1" applyFill="1" applyBorder="1" applyAlignment="1" applyProtection="1">
      <alignment horizontal="right" vertical="center"/>
      <protection locked="0"/>
    </xf>
    <xf numFmtId="164" fontId="5" fillId="5" borderId="48" xfId="0" applyNumberFormat="1" applyFont="1" applyFill="1" applyBorder="1" applyAlignment="1" applyProtection="1">
      <alignment horizontal="center" vertical="center"/>
      <protection locked="0"/>
    </xf>
    <xf numFmtId="49" fontId="5" fillId="4" borderId="40" xfId="0" applyNumberFormat="1" applyFont="1" applyFill="1" applyBorder="1" applyAlignment="1" applyProtection="1">
      <alignment horizontal="left" vertical="center"/>
      <protection locked="0"/>
    </xf>
    <xf numFmtId="164" fontId="5" fillId="4" borderId="48" xfId="0" applyNumberFormat="1" applyFont="1" applyFill="1" applyBorder="1" applyAlignment="1" applyProtection="1">
      <alignment horizontal="right" vertical="center"/>
      <protection locked="0"/>
    </xf>
    <xf numFmtId="0" fontId="5" fillId="4" borderId="50" xfId="0" applyFont="1" applyFill="1" applyBorder="1" applyAlignment="1" applyProtection="1">
      <alignment horizontal="left" vertical="center"/>
      <protection locked="0"/>
    </xf>
    <xf numFmtId="0" fontId="5" fillId="4" borderId="51" xfId="0" applyFont="1" applyFill="1" applyBorder="1" applyAlignment="1" applyProtection="1">
      <alignment horizontal="left" vertical="center"/>
      <protection locked="0"/>
    </xf>
    <xf numFmtId="164" fontId="5" fillId="5" borderId="52" xfId="0" applyNumberFormat="1" applyFont="1" applyFill="1" applyBorder="1" applyAlignment="1" applyProtection="1">
      <alignment horizontal="right" vertical="center"/>
      <protection locked="0"/>
    </xf>
    <xf numFmtId="0" fontId="4" fillId="2" borderId="56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vertical="center"/>
      <protection locked="0"/>
    </xf>
    <xf numFmtId="164" fontId="6" fillId="5" borderId="58" xfId="0" applyNumberFormat="1" applyFont="1" applyFill="1" applyBorder="1" applyAlignment="1" applyProtection="1">
      <alignment horizontal="center" vertical="center"/>
      <protection locked="0"/>
    </xf>
    <xf numFmtId="0" fontId="5" fillId="4" borderId="59" xfId="0" applyFont="1" applyFill="1" applyBorder="1" applyAlignment="1" applyProtection="1">
      <alignment vertical="center"/>
      <protection locked="0"/>
    </xf>
    <xf numFmtId="9" fontId="5" fillId="0" borderId="60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0" fontId="5" fillId="0" borderId="18" xfId="0" applyNumberFormat="1" applyFont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vertical="center"/>
      <protection locked="0"/>
    </xf>
    <xf numFmtId="0" fontId="8" fillId="4" borderId="62" xfId="0" applyFont="1" applyFill="1" applyBorder="1" applyAlignment="1" applyProtection="1">
      <alignment vertical="center"/>
      <protection locked="0"/>
    </xf>
    <xf numFmtId="9" fontId="5" fillId="5" borderId="64" xfId="0" applyNumberFormat="1" applyFont="1" applyFill="1" applyBorder="1" applyAlignment="1" applyProtection="1">
      <alignment horizontal="center" vertical="center"/>
      <protection locked="0"/>
    </xf>
    <xf numFmtId="1" fontId="5" fillId="5" borderId="65" xfId="0" applyNumberFormat="1" applyFont="1" applyFill="1" applyBorder="1" applyAlignment="1" applyProtection="1">
      <alignment horizontal="center" vertical="center"/>
      <protection locked="0"/>
    </xf>
    <xf numFmtId="10" fontId="5" fillId="5" borderId="65" xfId="0" applyNumberFormat="1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8" fillId="4" borderId="66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8" fillId="4" borderId="68" xfId="0" applyFont="1" applyFill="1" applyBorder="1" applyAlignment="1" applyProtection="1">
      <alignment vertical="center"/>
      <protection locked="0"/>
    </xf>
    <xf numFmtId="164" fontId="5" fillId="5" borderId="69" xfId="0" applyNumberFormat="1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left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164" fontId="4" fillId="2" borderId="72" xfId="0" applyNumberFormat="1" applyFont="1" applyFill="1" applyBorder="1" applyAlignment="1" applyProtection="1">
      <alignment horizontal="center"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10" fontId="5" fillId="4" borderId="74" xfId="0" applyNumberFormat="1" applyFont="1" applyFill="1" applyBorder="1" applyAlignment="1" applyProtection="1">
      <alignment horizontal="center" vertical="center"/>
      <protection locked="0"/>
    </xf>
    <xf numFmtId="164" fontId="5" fillId="0" borderId="75" xfId="0" applyNumberFormat="1" applyFont="1" applyBorder="1" applyAlignment="1" applyProtection="1">
      <alignment horizontal="right" vertical="center"/>
      <protection locked="0"/>
    </xf>
    <xf numFmtId="0" fontId="5" fillId="4" borderId="17" xfId="0" applyFont="1" applyFill="1" applyBorder="1" applyAlignment="1" applyProtection="1">
      <alignment vertical="center"/>
      <protection locked="0"/>
    </xf>
    <xf numFmtId="10" fontId="5" fillId="0" borderId="48" xfId="0" applyNumberFormat="1" applyFont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vertical="center"/>
      <protection locked="0"/>
    </xf>
    <xf numFmtId="0" fontId="5" fillId="4" borderId="51" xfId="0" applyFont="1" applyFill="1" applyBorder="1" applyAlignment="1" applyProtection="1">
      <alignment vertical="center" wrapText="1"/>
      <protection locked="0"/>
    </xf>
    <xf numFmtId="0" fontId="4" fillId="2" borderId="77" xfId="0" applyFont="1" applyFill="1" applyBorder="1" applyAlignment="1" applyProtection="1">
      <alignment horizontal="left" vertical="center"/>
      <protection locked="0"/>
    </xf>
    <xf numFmtId="164" fontId="5" fillId="5" borderId="75" xfId="0" applyNumberFormat="1" applyFont="1" applyFill="1" applyBorder="1" applyAlignment="1" applyProtection="1">
      <alignment horizontal="right" vertical="center"/>
      <protection locked="0"/>
    </xf>
    <xf numFmtId="0" fontId="5" fillId="4" borderId="78" xfId="0" applyFont="1" applyFill="1" applyBorder="1" applyAlignment="1" applyProtection="1">
      <alignment vertical="center"/>
      <protection locked="0"/>
    </xf>
    <xf numFmtId="10" fontId="5" fillId="4" borderId="79" xfId="0" applyNumberFormat="1" applyFont="1" applyFill="1" applyBorder="1" applyAlignment="1" applyProtection="1">
      <alignment horizontal="center" vertical="center"/>
      <protection locked="0"/>
    </xf>
    <xf numFmtId="164" fontId="5" fillId="5" borderId="80" xfId="0" applyNumberFormat="1" applyFont="1" applyFill="1" applyBorder="1" applyAlignment="1" applyProtection="1">
      <alignment horizontal="right" vertical="center"/>
      <protection locked="0"/>
    </xf>
    <xf numFmtId="10" fontId="5" fillId="5" borderId="48" xfId="0" applyNumberFormat="1" applyFont="1" applyFill="1" applyBorder="1" applyAlignment="1" applyProtection="1">
      <alignment horizontal="center" vertical="center"/>
      <protection locked="0"/>
    </xf>
    <xf numFmtId="0" fontId="5" fillId="4" borderId="81" xfId="0" applyFont="1" applyFill="1" applyBorder="1" applyAlignment="1" applyProtection="1">
      <alignment vertical="center"/>
      <protection locked="0"/>
    </xf>
    <xf numFmtId="0" fontId="5" fillId="4" borderId="82" xfId="0" applyFont="1" applyFill="1" applyBorder="1" applyAlignment="1" applyProtection="1">
      <alignment vertical="center" wrapText="1"/>
      <protection locked="0"/>
    </xf>
    <xf numFmtId="164" fontId="5" fillId="0" borderId="83" xfId="0" applyNumberFormat="1" applyFont="1" applyBorder="1" applyAlignment="1" applyProtection="1">
      <alignment horizontal="right" vertical="center"/>
      <protection locked="0"/>
    </xf>
    <xf numFmtId="0" fontId="5" fillId="4" borderId="79" xfId="0" applyFont="1" applyFill="1" applyBorder="1" applyAlignment="1" applyProtection="1">
      <alignment vertical="center" wrapText="1"/>
      <protection locked="0"/>
    </xf>
    <xf numFmtId="164" fontId="5" fillId="0" borderId="80" xfId="0" applyNumberFormat="1" applyFont="1" applyBorder="1" applyAlignment="1" applyProtection="1">
      <alignment horizontal="right" vertical="center"/>
      <protection locked="0"/>
    </xf>
    <xf numFmtId="0" fontId="5" fillId="4" borderId="84" xfId="0" applyFont="1" applyFill="1" applyBorder="1" applyAlignment="1" applyProtection="1">
      <alignment vertical="center"/>
      <protection locked="0"/>
    </xf>
    <xf numFmtId="0" fontId="5" fillId="4" borderId="48" xfId="0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Border="1" applyAlignment="1" applyProtection="1">
      <alignment horizontal="right" vertical="center"/>
      <protection locked="0"/>
    </xf>
    <xf numFmtId="0" fontId="5" fillId="4" borderId="85" xfId="0" applyFont="1" applyFill="1" applyBorder="1" applyAlignment="1" applyProtection="1">
      <alignment vertical="center"/>
      <protection locked="0"/>
    </xf>
    <xf numFmtId="0" fontId="5" fillId="4" borderId="86" xfId="0" applyFont="1" applyFill="1" applyBorder="1" applyAlignment="1" applyProtection="1">
      <alignment vertical="center" wrapText="1"/>
      <protection locked="0"/>
    </xf>
    <xf numFmtId="164" fontId="5" fillId="5" borderId="87" xfId="0" applyNumberFormat="1" applyFont="1" applyFill="1" applyBorder="1" applyAlignment="1" applyProtection="1">
      <alignment horizontal="right" vertical="center"/>
      <protection locked="0"/>
    </xf>
    <xf numFmtId="0" fontId="11" fillId="4" borderId="91" xfId="0" applyFont="1" applyFill="1" applyBorder="1" applyAlignment="1" applyProtection="1">
      <alignment vertical="center"/>
      <protection locked="0"/>
    </xf>
    <xf numFmtId="0" fontId="11" fillId="4" borderId="92" xfId="0" applyFont="1" applyFill="1" applyBorder="1" applyAlignment="1" applyProtection="1">
      <alignment vertical="center"/>
      <protection locked="0"/>
    </xf>
    <xf numFmtId="0" fontId="11" fillId="4" borderId="94" xfId="0" applyFont="1" applyFill="1" applyBorder="1" applyAlignment="1" applyProtection="1">
      <alignment horizontal="left" vertical="center"/>
      <protection locked="0"/>
    </xf>
    <xf numFmtId="0" fontId="11" fillId="4" borderId="95" xfId="0" applyFont="1" applyFill="1" applyBorder="1" applyAlignment="1" applyProtection="1">
      <alignment horizontal="left" vertical="center"/>
      <protection locked="0"/>
    </xf>
    <xf numFmtId="0" fontId="13" fillId="5" borderId="37" xfId="0" applyFont="1" applyFill="1" applyBorder="1" applyAlignment="1" applyProtection="1">
      <alignment vertical="center"/>
    </xf>
    <xf numFmtId="0" fontId="13" fillId="5" borderId="100" xfId="0" applyFont="1" applyFill="1" applyBorder="1" applyAlignment="1" applyProtection="1">
      <alignment vertical="center"/>
    </xf>
    <xf numFmtId="164" fontId="13" fillId="5" borderId="47" xfId="0" applyNumberFormat="1" applyFont="1" applyFill="1" applyBorder="1" applyAlignment="1" applyProtection="1">
      <alignment vertical="center"/>
    </xf>
    <xf numFmtId="0" fontId="13" fillId="6" borderId="40" xfId="0" applyFont="1" applyFill="1" applyBorder="1" applyAlignment="1" applyProtection="1">
      <alignment vertical="center"/>
    </xf>
    <xf numFmtId="0" fontId="13" fillId="6" borderId="101" xfId="0" applyFont="1" applyFill="1" applyBorder="1" applyAlignment="1" applyProtection="1">
      <alignment vertical="center"/>
    </xf>
    <xf numFmtId="164" fontId="13" fillId="6" borderId="102" xfId="0" applyNumberFormat="1" applyFont="1" applyFill="1" applyBorder="1" applyAlignment="1" applyProtection="1">
      <alignment vertical="center"/>
    </xf>
    <xf numFmtId="0" fontId="13" fillId="5" borderId="40" xfId="0" applyFont="1" applyFill="1" applyBorder="1" applyAlignment="1" applyProtection="1">
      <alignment vertical="center"/>
    </xf>
    <xf numFmtId="0" fontId="13" fillId="5" borderId="101" xfId="0" applyFont="1" applyFill="1" applyBorder="1" applyAlignment="1" applyProtection="1">
      <alignment vertical="center"/>
    </xf>
    <xf numFmtId="164" fontId="13" fillId="5" borderId="102" xfId="0" applyNumberFormat="1" applyFont="1" applyFill="1" applyBorder="1" applyAlignment="1" applyProtection="1">
      <alignment vertical="center"/>
    </xf>
    <xf numFmtId="0" fontId="13" fillId="7" borderId="40" xfId="0" applyFont="1" applyFill="1" applyBorder="1" applyAlignment="1" applyProtection="1">
      <alignment vertical="center"/>
    </xf>
    <xf numFmtId="0" fontId="13" fillId="7" borderId="101" xfId="0" applyFont="1" applyFill="1" applyBorder="1" applyAlignment="1" applyProtection="1">
      <alignment vertical="center"/>
    </xf>
    <xf numFmtId="164" fontId="13" fillId="7" borderId="102" xfId="0" applyNumberFormat="1" applyFont="1" applyFill="1" applyBorder="1" applyAlignment="1" applyProtection="1">
      <alignment vertical="center"/>
    </xf>
    <xf numFmtId="0" fontId="13" fillId="5" borderId="37" xfId="0" applyFont="1" applyFill="1" applyBorder="1" applyAlignment="1" applyProtection="1">
      <alignment horizontal="left" vertical="center"/>
    </xf>
    <xf numFmtId="0" fontId="13" fillId="5" borderId="100" xfId="0" applyFont="1" applyFill="1" applyBorder="1" applyAlignment="1" applyProtection="1">
      <alignment horizontal="left" vertical="center"/>
    </xf>
    <xf numFmtId="14" fontId="13" fillId="5" borderId="47" xfId="0" applyNumberFormat="1" applyFont="1" applyFill="1" applyBorder="1" applyAlignment="1" applyProtection="1">
      <alignment horizontal="center" vertical="center"/>
    </xf>
    <xf numFmtId="0" fontId="13" fillId="6" borderId="40" xfId="0" applyFont="1" applyFill="1" applyBorder="1" applyAlignment="1" applyProtection="1">
      <alignment horizontal="left" vertical="center"/>
    </xf>
    <xf numFmtId="0" fontId="13" fillId="6" borderId="101" xfId="0" applyFont="1" applyFill="1" applyBorder="1" applyAlignment="1" applyProtection="1">
      <alignment horizontal="left" vertical="center"/>
    </xf>
    <xf numFmtId="166" fontId="13" fillId="6" borderId="102" xfId="0" applyNumberFormat="1" applyFont="1" applyFill="1" applyBorder="1" applyAlignment="1" applyProtection="1">
      <alignment vertical="center"/>
    </xf>
    <xf numFmtId="0" fontId="13" fillId="5" borderId="101" xfId="0" applyFont="1" applyFill="1" applyBorder="1" applyAlignment="1" applyProtection="1">
      <alignment horizontal="left" vertical="center"/>
    </xf>
    <xf numFmtId="0" fontId="13" fillId="7" borderId="40" xfId="0" applyFont="1" applyFill="1" applyBorder="1" applyAlignment="1" applyProtection="1">
      <alignment horizontal="left" vertical="center"/>
    </xf>
    <xf numFmtId="0" fontId="13" fillId="7" borderId="101" xfId="0" applyFont="1" applyFill="1" applyBorder="1" applyAlignment="1" applyProtection="1">
      <alignment horizontal="left" vertical="center"/>
    </xf>
    <xf numFmtId="0" fontId="13" fillId="5" borderId="40" xfId="0" applyFont="1" applyFill="1" applyBorder="1" applyAlignment="1" applyProtection="1">
      <alignment horizontal="left" vertical="center"/>
    </xf>
    <xf numFmtId="10" fontId="13" fillId="5" borderId="102" xfId="0" applyNumberFormat="1" applyFont="1" applyFill="1" applyBorder="1" applyAlignment="1" applyProtection="1">
      <alignment horizontal="right" vertical="center"/>
    </xf>
    <xf numFmtId="10" fontId="13" fillId="7" borderId="102" xfId="0" applyNumberFormat="1" applyFont="1" applyFill="1" applyBorder="1" applyAlignment="1" applyProtection="1">
      <alignment horizontal="right" vertical="center"/>
    </xf>
    <xf numFmtId="0" fontId="1" fillId="2" borderId="94" xfId="0" applyFont="1" applyFill="1" applyBorder="1" applyAlignment="1" applyProtection="1">
      <alignment horizontal="left" vertical="center"/>
    </xf>
    <xf numFmtId="0" fontId="1" fillId="2" borderId="95" xfId="0" applyFont="1" applyFill="1" applyBorder="1" applyAlignment="1" applyProtection="1">
      <alignment horizontal="left" vertical="center"/>
    </xf>
    <xf numFmtId="0" fontId="1" fillId="2" borderId="106" xfId="0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horizontal="left" vertical="center"/>
    </xf>
    <xf numFmtId="10" fontId="4" fillId="2" borderId="8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Protection="1">
      <protection locked="0"/>
    </xf>
    <xf numFmtId="3" fontId="6" fillId="5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Protection="1">
      <protection locked="0"/>
    </xf>
    <xf numFmtId="0" fontId="6" fillId="5" borderId="18" xfId="0" applyFont="1" applyFill="1" applyBorder="1" applyAlignment="1" applyProtection="1">
      <alignment horizontal="left" vertical="center"/>
      <protection locked="0"/>
    </xf>
    <xf numFmtId="165" fontId="6" fillId="5" borderId="25" xfId="0" applyNumberFormat="1" applyFont="1" applyFill="1" applyBorder="1" applyAlignment="1" applyProtection="1">
      <alignment horizontal="left" vertical="center"/>
      <protection locked="0"/>
    </xf>
    <xf numFmtId="164" fontId="6" fillId="5" borderId="41" xfId="0" applyNumberFormat="1" applyFont="1" applyFill="1" applyBorder="1" applyAlignment="1" applyProtection="1">
      <alignment horizontal="left" vertical="center"/>
      <protection locked="0"/>
    </xf>
    <xf numFmtId="1" fontId="6" fillId="5" borderId="43" xfId="0" applyNumberFormat="1" applyFont="1" applyFill="1" applyBorder="1" applyAlignment="1" applyProtection="1">
      <alignment horizontal="left" vertical="center"/>
      <protection locked="0"/>
    </xf>
    <xf numFmtId="0" fontId="3" fillId="0" borderId="44" xfId="0" applyFont="1" applyBorder="1" applyProtection="1">
      <protection locked="0"/>
    </xf>
    <xf numFmtId="0" fontId="4" fillId="2" borderId="88" xfId="0" applyFont="1" applyFill="1" applyBorder="1" applyAlignment="1" applyProtection="1">
      <alignment horizontal="center" vertical="center"/>
    </xf>
    <xf numFmtId="0" fontId="3" fillId="0" borderId="89" xfId="0" applyFont="1" applyBorder="1" applyProtection="1"/>
    <xf numFmtId="0" fontId="3" fillId="0" borderId="90" xfId="0" applyFont="1" applyBorder="1" applyProtection="1"/>
    <xf numFmtId="0" fontId="4" fillId="2" borderId="103" xfId="0" applyFont="1" applyFill="1" applyBorder="1" applyAlignment="1" applyProtection="1">
      <alignment horizontal="center" vertical="center"/>
    </xf>
    <xf numFmtId="0" fontId="3" fillId="0" borderId="104" xfId="0" applyFont="1" applyBorder="1" applyProtection="1"/>
    <xf numFmtId="0" fontId="3" fillId="0" borderId="105" xfId="0" applyFont="1" applyBorder="1" applyProtection="1"/>
    <xf numFmtId="0" fontId="6" fillId="4" borderId="53" xfId="0" applyFont="1" applyFill="1" applyBorder="1" applyAlignment="1" applyProtection="1">
      <alignment horizontal="right" vertical="center"/>
      <protection locked="0"/>
    </xf>
    <xf numFmtId="0" fontId="3" fillId="0" borderId="54" xfId="0" applyFont="1" applyBorder="1" applyProtection="1">
      <protection locked="0"/>
    </xf>
    <xf numFmtId="0" fontId="10" fillId="2" borderId="88" xfId="0" applyFont="1" applyFill="1" applyBorder="1" applyAlignment="1" applyProtection="1">
      <alignment horizontal="center" vertical="center"/>
      <protection locked="0"/>
    </xf>
    <xf numFmtId="0" fontId="3" fillId="0" borderId="89" xfId="0" applyFont="1" applyBorder="1" applyProtection="1">
      <protection locked="0"/>
    </xf>
    <xf numFmtId="0" fontId="3" fillId="0" borderId="90" xfId="0" applyFont="1" applyBorder="1" applyProtection="1">
      <protection locked="0"/>
    </xf>
    <xf numFmtId="0" fontId="11" fillId="0" borderId="97" xfId="0" applyFont="1" applyBorder="1" applyAlignment="1" applyProtection="1">
      <alignment horizontal="center" vertical="center"/>
    </xf>
    <xf numFmtId="0" fontId="3" fillId="0" borderId="98" xfId="0" applyFont="1" applyBorder="1" applyProtection="1"/>
    <xf numFmtId="0" fontId="3" fillId="0" borderId="99" xfId="0" applyFont="1" applyBorder="1" applyProtection="1"/>
    <xf numFmtId="0" fontId="5" fillId="4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7" fillId="5" borderId="25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164" fontId="6" fillId="5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Font="1" applyBorder="1" applyProtection="1">
      <protection locked="0"/>
    </xf>
  </cellXfs>
  <cellStyles count="1">
    <cellStyle name="Normal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0EE90"/>
          <bgColor rgb="FF90EE9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0</xdr:row>
      <xdr:rowOff>-219075</xdr:rowOff>
    </xdr:from>
    <xdr:ext cx="1600200" cy="1600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2"/>
  <sheetViews>
    <sheetView tabSelected="1" zoomScale="158" zoomScaleNormal="158" workbookViewId="0">
      <pane ySplit="4" topLeftCell="A5" activePane="bottomLeft" state="frozen"/>
      <selection pane="bottomLeft" activeCell="D59" sqref="D59"/>
    </sheetView>
  </sheetViews>
  <sheetFormatPr baseColWidth="10" defaultColWidth="11.1640625" defaultRowHeight="15" customHeight="1" x14ac:dyDescent="0.2"/>
  <cols>
    <col min="1" max="1" width="6.5" customWidth="1"/>
    <col min="2" max="2" width="41.1640625" customWidth="1"/>
    <col min="3" max="3" width="15.5" customWidth="1"/>
    <col min="4" max="4" width="30.1640625" customWidth="1"/>
    <col min="5" max="5" width="7.33203125" customWidth="1"/>
    <col min="6" max="6" width="19.1640625" customWidth="1"/>
    <col min="7" max="7" width="17.6640625" customWidth="1"/>
    <col min="8" max="8" width="9.83203125" customWidth="1"/>
    <col min="9" max="48" width="9.1640625" customWidth="1"/>
    <col min="49" max="49" width="13.33203125" customWidth="1"/>
  </cols>
  <sheetData>
    <row r="1" spans="1:49" ht="39.75" customHeight="1" x14ac:dyDescent="0.2">
      <c r="A1" s="1"/>
      <c r="B1" s="132" t="s">
        <v>0</v>
      </c>
      <c r="C1" s="133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</row>
    <row r="2" spans="1:49" ht="18" customHeight="1" x14ac:dyDescent="0.2">
      <c r="A2" s="1"/>
      <c r="B2" s="26" t="s">
        <v>1</v>
      </c>
      <c r="C2" s="127">
        <f t="shared" ref="C2:C3" si="0">D62</f>
        <v>32885</v>
      </c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</row>
    <row r="3" spans="1:49" ht="18" customHeight="1" x14ac:dyDescent="0.2">
      <c r="A3" s="1"/>
      <c r="B3" s="28" t="s">
        <v>2</v>
      </c>
      <c r="C3" s="128">
        <f t="shared" si="0"/>
        <v>0.25870274947881838</v>
      </c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</row>
    <row r="4" spans="1:49" ht="18.75" customHeight="1" x14ac:dyDescent="0.2">
      <c r="A4" s="1"/>
      <c r="B4" s="29" t="s">
        <v>3</v>
      </c>
      <c r="C4" s="129" t="str">
        <f>B65</f>
        <v>A+</v>
      </c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</row>
    <row r="5" spans="1:49" ht="16" x14ac:dyDescent="0.2">
      <c r="A5" s="1"/>
      <c r="B5" s="31" t="s">
        <v>4</v>
      </c>
      <c r="C5" s="134" t="s">
        <v>5</v>
      </c>
      <c r="D5" s="1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3" t="s">
        <v>6</v>
      </c>
      <c r="AT5" s="4" t="s">
        <v>7</v>
      </c>
    </row>
    <row r="6" spans="1:49" ht="16" x14ac:dyDescent="0.2">
      <c r="A6" s="1"/>
      <c r="B6" s="32" t="s">
        <v>8</v>
      </c>
      <c r="C6" s="136">
        <v>1800</v>
      </c>
      <c r="D6" s="13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5" t="s">
        <v>9</v>
      </c>
      <c r="AT6" s="6" t="s">
        <v>10</v>
      </c>
    </row>
    <row r="7" spans="1:49" ht="16" x14ac:dyDescent="0.2">
      <c r="A7" s="1"/>
      <c r="B7" s="32" t="s">
        <v>11</v>
      </c>
      <c r="C7" s="138">
        <v>1</v>
      </c>
      <c r="D7" s="13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7"/>
      <c r="AT7" s="8" t="s">
        <v>12</v>
      </c>
    </row>
    <row r="8" spans="1:49" ht="16" x14ac:dyDescent="0.2">
      <c r="A8" s="1"/>
      <c r="B8" s="33" t="s">
        <v>13</v>
      </c>
      <c r="C8" s="130" t="s">
        <v>82</v>
      </c>
      <c r="D8" s="13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"/>
      <c r="AW8" s="2"/>
    </row>
    <row r="9" spans="1:49" ht="16" x14ac:dyDescent="0.2">
      <c r="A9" s="1"/>
      <c r="B9" s="33" t="s">
        <v>14</v>
      </c>
      <c r="C9" s="139">
        <v>44285</v>
      </c>
      <c r="D9" s="13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"/>
      <c r="AW9" s="2"/>
    </row>
    <row r="10" spans="1:49" ht="16" x14ac:dyDescent="0.2">
      <c r="A10" s="1"/>
      <c r="B10" s="32" t="s">
        <v>15</v>
      </c>
      <c r="C10" s="130"/>
      <c r="D10" s="1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"/>
      <c r="AW10" s="2"/>
    </row>
    <row r="11" spans="1:49" ht="16" x14ac:dyDescent="0.2">
      <c r="A11" s="1"/>
      <c r="B11" s="157" t="s">
        <v>16</v>
      </c>
      <c r="C11" s="160"/>
      <c r="D11" s="1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1"/>
      <c r="B12" s="158"/>
      <c r="C12" s="161"/>
      <c r="D12" s="1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1"/>
      <c r="B13" s="159"/>
      <c r="C13" s="163"/>
      <c r="D13" s="16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1"/>
      <c r="B14" s="34" t="s">
        <v>17</v>
      </c>
      <c r="C14" s="35"/>
      <c r="D14" s="3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1"/>
      <c r="B15" s="37" t="s">
        <v>18</v>
      </c>
      <c r="C15" s="165">
        <v>160000</v>
      </c>
      <c r="D15" s="16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1"/>
      <c r="B16" s="38" t="s">
        <v>19</v>
      </c>
      <c r="C16" s="140">
        <v>100000</v>
      </c>
      <c r="D16" s="13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1"/>
      <c r="B17" s="38" t="s">
        <v>20</v>
      </c>
      <c r="C17" s="140">
        <v>50000</v>
      </c>
      <c r="D17" s="13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1"/>
      <c r="B18" s="39" t="s">
        <v>12</v>
      </c>
      <c r="C18" s="140">
        <v>55000</v>
      </c>
      <c r="D18" s="13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1"/>
      <c r="B19" s="40" t="s">
        <v>21</v>
      </c>
      <c r="C19" s="141">
        <v>6</v>
      </c>
      <c r="D19" s="14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1"/>
      <c r="B20" s="34" t="s">
        <v>22</v>
      </c>
      <c r="C20" s="41" t="s">
        <v>23</v>
      </c>
      <c r="D20" s="42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1"/>
      <c r="B21" s="37" t="s">
        <v>25</v>
      </c>
      <c r="C21" s="43">
        <v>4500</v>
      </c>
      <c r="D21" s="14">
        <f>C21/12</f>
        <v>375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1"/>
      <c r="B22" s="38" t="s">
        <v>26</v>
      </c>
      <c r="C22" s="44"/>
      <c r="D22" s="45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customHeight="1" x14ac:dyDescent="0.2">
      <c r="A23" s="1"/>
      <c r="B23" s="38" t="s">
        <v>27</v>
      </c>
      <c r="C23" s="46">
        <v>1200</v>
      </c>
      <c r="D23" s="15">
        <f>C23/12</f>
        <v>100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customHeight="1" x14ac:dyDescent="0.2">
      <c r="A24" s="1"/>
      <c r="B24" s="38" t="s">
        <v>28</v>
      </c>
      <c r="C24" s="44"/>
      <c r="D24" s="15">
        <f>SUM(D25:D28)</f>
        <v>150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customHeight="1" x14ac:dyDescent="0.2">
      <c r="A25" s="1"/>
      <c r="B25" s="47" t="s">
        <v>29</v>
      </c>
      <c r="C25" s="48"/>
      <c r="D25" s="45">
        <v>20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customHeight="1" x14ac:dyDescent="0.2">
      <c r="A26" s="1"/>
      <c r="B26" s="47" t="s">
        <v>30</v>
      </c>
      <c r="C26" s="48"/>
      <c r="D26" s="45">
        <v>30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 customHeight="1" x14ac:dyDescent="0.2">
      <c r="A27" s="1"/>
      <c r="B27" s="47" t="s">
        <v>31</v>
      </c>
      <c r="C27" s="48"/>
      <c r="D27" s="45">
        <v>100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 customHeight="1" x14ac:dyDescent="0.2">
      <c r="A28" s="1"/>
      <c r="B28" s="47" t="s">
        <v>32</v>
      </c>
      <c r="C28" s="48"/>
      <c r="D28" s="45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customHeight="1" x14ac:dyDescent="0.2">
      <c r="A29" s="1"/>
      <c r="B29" s="49" t="s">
        <v>33</v>
      </c>
      <c r="C29" s="50"/>
      <c r="D29" s="51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customHeight="1" x14ac:dyDescent="0.2">
      <c r="A30" s="1"/>
      <c r="B30" s="149" t="s">
        <v>34</v>
      </c>
      <c r="C30" s="150"/>
      <c r="D30" s="16">
        <f>SUM(D21:D24)+D29</f>
        <v>625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customHeight="1" x14ac:dyDescent="0.2">
      <c r="A31" s="1"/>
      <c r="B31" s="52" t="s">
        <v>35</v>
      </c>
      <c r="C31" s="53"/>
      <c r="D31" s="54" t="s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customHeight="1" x14ac:dyDescent="0.2">
      <c r="A32" s="1"/>
      <c r="B32" s="55" t="s">
        <v>36</v>
      </c>
      <c r="C32" s="56">
        <v>0.8</v>
      </c>
      <c r="D32" s="17">
        <f>IF($D$31="ARV",$C$15*C32,IF($D$31="Purchase+Rehab",(($C$17+$C$18)*C32),IF($D$31="Purchase Price",($C$18*C32))))</f>
        <v>84000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customHeight="1" x14ac:dyDescent="0.2">
      <c r="A33" s="1"/>
      <c r="B33" s="39" t="s">
        <v>37</v>
      </c>
      <c r="C33" s="57">
        <v>2</v>
      </c>
      <c r="D33" s="18">
        <f>C33/100*D32</f>
        <v>1680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customHeight="1" x14ac:dyDescent="0.2">
      <c r="A34" s="1"/>
      <c r="B34" s="39" t="s">
        <v>38</v>
      </c>
      <c r="C34" s="58">
        <v>0.09</v>
      </c>
      <c r="D34" s="18">
        <f>D32*C34/12*C19</f>
        <v>3780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customHeight="1" x14ac:dyDescent="0.2">
      <c r="A35" s="1"/>
      <c r="B35" s="59" t="s">
        <v>39</v>
      </c>
      <c r="C35" s="60"/>
      <c r="D35" s="19">
        <f>D34/C19</f>
        <v>630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customHeight="1" x14ac:dyDescent="0.2">
      <c r="A36" s="1"/>
      <c r="B36" s="55" t="s">
        <v>40</v>
      </c>
      <c r="C36" s="61">
        <v>0.2</v>
      </c>
      <c r="D36" s="17">
        <f>IF($D$31="ARV",$C$15*C36,IF($D$31="Purchase+Rehab",(($C$17+$C$18)*C36),IF($D$31="Purchase Price",($C$18*C36))))</f>
        <v>21000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customHeight="1" x14ac:dyDescent="0.2">
      <c r="A37" s="1"/>
      <c r="B37" s="39" t="s">
        <v>41</v>
      </c>
      <c r="C37" s="62">
        <v>0</v>
      </c>
      <c r="D37" s="18">
        <f>C37/100*D36</f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 x14ac:dyDescent="0.2">
      <c r="A38" s="1"/>
      <c r="B38" s="39" t="s">
        <v>42</v>
      </c>
      <c r="C38" s="63">
        <v>0.12</v>
      </c>
      <c r="D38" s="18">
        <f>D36*C38/12*C19</f>
        <v>1260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 x14ac:dyDescent="0.2">
      <c r="A39" s="1"/>
      <c r="B39" s="59" t="s">
        <v>43</v>
      </c>
      <c r="C39" s="60"/>
      <c r="D39" s="19">
        <f>D38/C19</f>
        <v>210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 x14ac:dyDescent="0.2">
      <c r="A40" s="1"/>
      <c r="B40" s="55" t="s">
        <v>44</v>
      </c>
      <c r="C40" s="61">
        <v>0</v>
      </c>
      <c r="D40" s="17">
        <f>IF($D$31="ARV",$C$15*C40,IF($D$31="Purchase+Rehab",(($C$17+$C$18)*C40),IF($D$31="Purchase Price",($C$18*C40))))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customHeight="1" x14ac:dyDescent="0.2">
      <c r="A41" s="1"/>
      <c r="B41" s="39" t="s">
        <v>45</v>
      </c>
      <c r="C41" s="62">
        <v>0</v>
      </c>
      <c r="D41" s="18">
        <f>C41/100*D40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customHeight="1" x14ac:dyDescent="0.2">
      <c r="A42" s="1"/>
      <c r="B42" s="39" t="s">
        <v>46</v>
      </c>
      <c r="C42" s="63">
        <v>0.12</v>
      </c>
      <c r="D42" s="18">
        <f>D40*C42/12*C19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customHeight="1" x14ac:dyDescent="0.2">
      <c r="A43" s="1"/>
      <c r="B43" s="64" t="s">
        <v>47</v>
      </c>
      <c r="C43" s="65"/>
      <c r="D43" s="20">
        <f>D42/C19</f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customHeight="1" x14ac:dyDescent="0.2">
      <c r="A44" s="1"/>
      <c r="B44" s="66" t="s">
        <v>48</v>
      </c>
      <c r="C44" s="67"/>
      <c r="D44" s="68"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customHeight="1" x14ac:dyDescent="0.2">
      <c r="A45" s="1"/>
      <c r="B45" s="149" t="s">
        <v>49</v>
      </c>
      <c r="C45" s="150"/>
      <c r="D45" s="21">
        <f>D33+D34+D37+D38+D41+D42+D44</f>
        <v>6720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8.75" customHeight="1" x14ac:dyDescent="0.2">
      <c r="A46" s="1"/>
      <c r="B46" s="69" t="s">
        <v>50</v>
      </c>
      <c r="C46" s="70" t="s">
        <v>51</v>
      </c>
      <c r="D46" s="71" t="s">
        <v>52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8.75" customHeight="1" x14ac:dyDescent="0.2">
      <c r="A47" s="1"/>
      <c r="B47" s="72" t="s">
        <v>53</v>
      </c>
      <c r="C47" s="73"/>
      <c r="D47" s="74">
        <v>540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8.75" customHeight="1" x14ac:dyDescent="0.2">
      <c r="A48" s="1"/>
      <c r="B48" s="75" t="s">
        <v>54</v>
      </c>
      <c r="C48" s="76">
        <v>5.0000000000000001E-3</v>
      </c>
      <c r="D48" s="22">
        <f>(500)+(C48*C18)</f>
        <v>775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8.75" customHeight="1" x14ac:dyDescent="0.2">
      <c r="A49" s="1"/>
      <c r="B49" s="77" t="s">
        <v>55</v>
      </c>
      <c r="C49" s="78"/>
      <c r="D49" s="51">
        <v>200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8.75" customHeight="1" x14ac:dyDescent="0.2">
      <c r="A50" s="1"/>
      <c r="B50" s="149" t="s">
        <v>56</v>
      </c>
      <c r="C50" s="150"/>
      <c r="D50" s="16">
        <f>SUM(D47:D49)</f>
        <v>1515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8.75" customHeight="1" x14ac:dyDescent="0.2">
      <c r="A51" s="1"/>
      <c r="B51" s="79" t="s">
        <v>57</v>
      </c>
      <c r="C51" s="70" t="s">
        <v>58</v>
      </c>
      <c r="D51" s="71" t="s">
        <v>52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8.75" customHeight="1" x14ac:dyDescent="0.2">
      <c r="A52" s="1"/>
      <c r="B52" s="72" t="s">
        <v>53</v>
      </c>
      <c r="C52" s="73"/>
      <c r="D52" s="80">
        <v>340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8.75" customHeight="1" x14ac:dyDescent="0.2">
      <c r="A53" s="1"/>
      <c r="B53" s="81" t="s">
        <v>59</v>
      </c>
      <c r="C53" s="82"/>
      <c r="D53" s="83"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8.75" customHeight="1" x14ac:dyDescent="0.2">
      <c r="A54" s="1"/>
      <c r="B54" s="75" t="s">
        <v>60</v>
      </c>
      <c r="C54" s="84">
        <v>0.05</v>
      </c>
      <c r="D54" s="22">
        <f>C54*C15</f>
        <v>8000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8.75" customHeight="1" x14ac:dyDescent="0.2">
      <c r="A55" s="1"/>
      <c r="B55" s="75" t="s">
        <v>61</v>
      </c>
      <c r="C55" s="84">
        <v>4.0000000000000001E-3</v>
      </c>
      <c r="D55" s="22">
        <f>C55*C15</f>
        <v>640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8.75" customHeight="1" x14ac:dyDescent="0.2">
      <c r="A56" s="1"/>
      <c r="B56" s="85" t="s">
        <v>62</v>
      </c>
      <c r="C56" s="86"/>
      <c r="D56" s="87"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8.75" customHeight="1" x14ac:dyDescent="0.2">
      <c r="A57" s="1"/>
      <c r="B57" s="81" t="s">
        <v>63</v>
      </c>
      <c r="C57" s="88"/>
      <c r="D57" s="89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8.75" customHeight="1" x14ac:dyDescent="0.2">
      <c r="A58" s="1"/>
      <c r="B58" s="90" t="s">
        <v>64</v>
      </c>
      <c r="C58" s="91"/>
      <c r="D58" s="92">
        <f>C15*0.005</f>
        <v>800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8.75" customHeight="1" x14ac:dyDescent="0.2">
      <c r="A59" s="1"/>
      <c r="B59" s="93" t="s">
        <v>65</v>
      </c>
      <c r="C59" s="94"/>
      <c r="D59" s="95">
        <v>350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8.75" customHeight="1" x14ac:dyDescent="0.2">
      <c r="A60" s="1"/>
      <c r="B60" s="149" t="s">
        <v>66</v>
      </c>
      <c r="C60" s="150"/>
      <c r="D60" s="16">
        <f>SUM(D52:D59)</f>
        <v>10130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34.5" customHeight="1" x14ac:dyDescent="0.2">
      <c r="A61" s="9"/>
      <c r="B61" s="151" t="s">
        <v>67</v>
      </c>
      <c r="C61" s="152"/>
      <c r="D61" s="15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34.5" customHeight="1" x14ac:dyDescent="0.2">
      <c r="A62" s="9"/>
      <c r="B62" s="96" t="s">
        <v>1</v>
      </c>
      <c r="C62" s="97"/>
      <c r="D62" s="23">
        <f>D70-D71-D72-D73-D74-D75-D76</f>
        <v>32885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34.5" customHeight="1" x14ac:dyDescent="0.2">
      <c r="A63" s="9"/>
      <c r="B63" s="98" t="s">
        <v>2</v>
      </c>
      <c r="C63" s="99"/>
      <c r="D63" s="24">
        <f>D62/(D71+D72+D73+D74+D75+D76)</f>
        <v>0.25870274947881838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34.5" customHeight="1" x14ac:dyDescent="0.2">
      <c r="A64" s="9"/>
      <c r="B64" s="151" t="s">
        <v>3</v>
      </c>
      <c r="C64" s="152"/>
      <c r="D64" s="15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34.5" customHeight="1" x14ac:dyDescent="0.2">
      <c r="A65" s="1"/>
      <c r="B65" s="154" t="str">
        <f>IF(D63&gt;=25%,"A+",IF(AND(D63&gt;=20%,D63&lt;25%),"A",IF(AND(D63&gt;=15%,D63&lt;20%),"B",IF(AND(D63&gt;=13%,D63&lt;15%),"C",IF(AND(D63&gt;=10%,D63&lt;13%),"D",IF(D63&lt;10%,"F-"))))))</f>
        <v>A+</v>
      </c>
      <c r="C65" s="155"/>
      <c r="D65" s="15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.5" customHeight="1" x14ac:dyDescent="0.2">
      <c r="A66" s="1"/>
      <c r="B66" s="10"/>
      <c r="C66" s="10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.5" customHeight="1" x14ac:dyDescent="0.2">
      <c r="A67" s="1"/>
      <c r="B67" s="10"/>
      <c r="C67" s="10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.5" customHeight="1" x14ac:dyDescent="0.2">
      <c r="A68" s="1"/>
      <c r="B68" s="10"/>
      <c r="C68" s="10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.5" customHeight="1" x14ac:dyDescent="0.2">
      <c r="A69" s="1"/>
      <c r="B69" s="143" t="s">
        <v>68</v>
      </c>
      <c r="C69" s="144"/>
      <c r="D69" s="14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8" customHeight="1" x14ac:dyDescent="0.2">
      <c r="A70" s="1"/>
      <c r="B70" s="100" t="s">
        <v>69</v>
      </c>
      <c r="C70" s="101"/>
      <c r="D70" s="102">
        <f>C15</f>
        <v>160000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8" customHeight="1" x14ac:dyDescent="0.2">
      <c r="A71" s="1"/>
      <c r="B71" s="103" t="s">
        <v>12</v>
      </c>
      <c r="C71" s="104"/>
      <c r="D71" s="105">
        <f>C18</f>
        <v>55000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8" customHeight="1" x14ac:dyDescent="0.2">
      <c r="A72" s="1"/>
      <c r="B72" s="106" t="s">
        <v>20</v>
      </c>
      <c r="C72" s="107"/>
      <c r="D72" s="108">
        <f>C17</f>
        <v>50000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8" customHeight="1" x14ac:dyDescent="0.2">
      <c r="A73" s="1"/>
      <c r="B73" s="109" t="s">
        <v>70</v>
      </c>
      <c r="C73" s="110"/>
      <c r="D73" s="111">
        <f>D33+D34+D37+D38+D41+D42+D44</f>
        <v>6720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8" customHeight="1" x14ac:dyDescent="0.2">
      <c r="A74" s="1"/>
      <c r="B74" s="106" t="s">
        <v>71</v>
      </c>
      <c r="C74" s="107"/>
      <c r="D74" s="108">
        <f>D30*C19</f>
        <v>3750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8" customHeight="1" x14ac:dyDescent="0.2">
      <c r="A75" s="1"/>
      <c r="B75" s="109" t="s">
        <v>72</v>
      </c>
      <c r="C75" s="110"/>
      <c r="D75" s="111">
        <f>SUM(D47:D49)</f>
        <v>1515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8" customHeight="1" x14ac:dyDescent="0.2">
      <c r="A76" s="1"/>
      <c r="B76" s="106" t="s">
        <v>73</v>
      </c>
      <c r="C76" s="107"/>
      <c r="D76" s="108">
        <f>SUM(D52:D59)</f>
        <v>10130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3.5" customHeight="1" x14ac:dyDescent="0.2">
      <c r="A77" s="1"/>
      <c r="B77" s="146" t="s">
        <v>74</v>
      </c>
      <c r="C77" s="147"/>
      <c r="D77" s="14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8.75" customHeight="1" x14ac:dyDescent="0.2">
      <c r="A78" s="11"/>
      <c r="B78" s="112" t="s">
        <v>75</v>
      </c>
      <c r="C78" s="113"/>
      <c r="D78" s="114">
        <f>C9+(C19*30)</f>
        <v>44465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8.75" customHeight="1" x14ac:dyDescent="0.2">
      <c r="A79" s="11"/>
      <c r="B79" s="115" t="s">
        <v>76</v>
      </c>
      <c r="C79" s="116"/>
      <c r="D79" s="117">
        <f>(D71+D72)/C6</f>
        <v>58.333333333333336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8.75" customHeight="1" x14ac:dyDescent="0.2">
      <c r="A80" s="11"/>
      <c r="B80" s="106" t="s">
        <v>77</v>
      </c>
      <c r="C80" s="118"/>
      <c r="D80" s="108">
        <f>D71+D50+D33+D37+D41-D32-D36-D40</f>
        <v>-46805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8.75" customHeight="1" x14ac:dyDescent="0.2">
      <c r="A81" s="11"/>
      <c r="B81" s="119" t="s">
        <v>78</v>
      </c>
      <c r="C81" s="120"/>
      <c r="D81" s="111">
        <f>D71+D72+D33+D37+D41+D74+D75+D57+D58+D59-D32-D36-D40</f>
        <v>8095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8.75" customHeight="1" x14ac:dyDescent="0.2">
      <c r="A82" s="11"/>
      <c r="B82" s="121" t="s">
        <v>79</v>
      </c>
      <c r="C82" s="118"/>
      <c r="D82" s="122">
        <f>D62/D81*12/C19</f>
        <v>8.1247683755404569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8.75" customHeight="1" x14ac:dyDescent="0.2">
      <c r="A83" s="11"/>
      <c r="B83" s="119" t="s">
        <v>80</v>
      </c>
      <c r="C83" s="120"/>
      <c r="D83" s="123">
        <f>D63*(12/C19)</f>
        <v>0.51740549895763677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8.75" customHeight="1" x14ac:dyDescent="0.2">
      <c r="A84" s="11"/>
      <c r="B84" s="121" t="s">
        <v>81</v>
      </c>
      <c r="C84" s="118"/>
      <c r="D84" s="122">
        <f>D62/(D71+D72)</f>
        <v>0.31319047619047619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2.75" customHeight="1" x14ac:dyDescent="0.2">
      <c r="A85" s="11"/>
      <c r="B85" s="124"/>
      <c r="C85" s="125"/>
      <c r="D85" s="12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ht="12.75" customHeight="1" x14ac:dyDescent="0.2">
      <c r="A115" s="12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ht="12.75" customHeight="1" x14ac:dyDescent="0.2">
      <c r="A117" s="12"/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ht="12.75" customHeight="1" x14ac:dyDescent="0.2">
      <c r="A118" s="12"/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ht="12.75" customHeight="1" x14ac:dyDescent="0.2">
      <c r="A119" s="12"/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ht="12.75" customHeight="1" x14ac:dyDescent="0.2">
      <c r="A120" s="12"/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ht="12.75" customHeight="1" x14ac:dyDescent="0.2">
      <c r="A121" s="12"/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12.75" customHeight="1" x14ac:dyDescent="0.2">
      <c r="A123" s="12"/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ht="12.75" customHeight="1" x14ac:dyDescent="0.2">
      <c r="A124" s="12"/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ht="12.75" customHeight="1" x14ac:dyDescent="0.2">
      <c r="A125" s="12"/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ht="12.75" customHeight="1" x14ac:dyDescent="0.2">
      <c r="A126" s="12"/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ht="12.75" customHeight="1" x14ac:dyDescent="0.2">
      <c r="A127" s="12"/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ht="12.75" customHeight="1" x14ac:dyDescent="0.2">
      <c r="A128" s="12"/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ht="12.75" customHeight="1" x14ac:dyDescent="0.2">
      <c r="A129" s="12"/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ht="12.75" customHeight="1" x14ac:dyDescent="0.2">
      <c r="A130" s="12"/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ht="12.75" customHeight="1" x14ac:dyDescent="0.2">
      <c r="A131" s="12"/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ht="12.75" customHeight="1" x14ac:dyDescent="0.2">
      <c r="A132" s="12"/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ht="12.75" customHeight="1" x14ac:dyDescent="0.2">
      <c r="A135" s="12"/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1:49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1:49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1:49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1:49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1:49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1:49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1:49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1:49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1:49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1:49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1:49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1:49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1:49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1:49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1:49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1:49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1:49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1:49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49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1:49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1:49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1:49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1:49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1:49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1:49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1:49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1:49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1:49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1:49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</row>
    <row r="224" spans="1:49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1:49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1:49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1:49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1:49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1:49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1:49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1:49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1:49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1:49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1:49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1:49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1:49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1:49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1:49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1:49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1:49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1:49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1:49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1:49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1:49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49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1:49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1:49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1:49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1:49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</row>
    <row r="250" spans="1:49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</row>
    <row r="251" spans="1:49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</row>
    <row r="252" spans="1:49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</row>
    <row r="253" spans="1:49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</row>
    <row r="254" spans="1:49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</row>
    <row r="255" spans="1:49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</row>
    <row r="256" spans="1:49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</row>
    <row r="257" spans="1:49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</row>
    <row r="258" spans="1:49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</row>
    <row r="259" spans="1:49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</row>
    <row r="260" spans="1:49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</row>
    <row r="261" spans="1:49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</row>
    <row r="262" spans="1:49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</row>
    <row r="263" spans="1:49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</row>
    <row r="264" spans="1:49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</row>
    <row r="265" spans="1:49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</row>
    <row r="266" spans="1:49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</row>
    <row r="267" spans="1:49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</row>
    <row r="268" spans="1:49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</row>
    <row r="269" spans="1:49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</row>
    <row r="270" spans="1:49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</row>
    <row r="271" spans="1:49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</row>
    <row r="272" spans="1:49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</row>
    <row r="273" spans="1:49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</row>
    <row r="274" spans="1:49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</row>
    <row r="275" spans="1:49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</row>
    <row r="276" spans="1:49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</row>
    <row r="277" spans="1:49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</row>
    <row r="278" spans="1:49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</row>
    <row r="279" spans="1:49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</row>
    <row r="280" spans="1:49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</row>
    <row r="281" spans="1:49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</row>
    <row r="282" spans="1:49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</row>
    <row r="283" spans="1:49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</row>
    <row r="284" spans="1:49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</row>
    <row r="285" spans="1:49" ht="15.75" customHeight="1" x14ac:dyDescent="0.2"/>
    <row r="286" spans="1:49" ht="15.75" customHeight="1" x14ac:dyDescent="0.2"/>
    <row r="287" spans="1:49" ht="15.75" customHeight="1" x14ac:dyDescent="0.2"/>
    <row r="288" spans="1:49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sheetProtection algorithmName="SHA-512" hashValue="baWzqUO0OOXJHqsXry/bIRAJ2bxdYhXPm+5t5MxIVZF8ZXRWkI+1IOcpH1F53WAkK/tkYoRArkDxwgDhW1l2qQ==" saltValue="4p3t+Zn0wbtsBu0wFjh3oQ==" spinCount="100000" sheet="1" objects="1" scenarios="1" selectLockedCells="1"/>
  <mergeCells count="23">
    <mergeCell ref="B11:B13"/>
    <mergeCell ref="C11:D13"/>
    <mergeCell ref="C15:D15"/>
    <mergeCell ref="C16:D16"/>
    <mergeCell ref="C17:D17"/>
    <mergeCell ref="C18:D18"/>
    <mergeCell ref="C19:D19"/>
    <mergeCell ref="B69:D69"/>
    <mergeCell ref="B77:D77"/>
    <mergeCell ref="B30:C30"/>
    <mergeCell ref="B45:C45"/>
    <mergeCell ref="B50:C50"/>
    <mergeCell ref="B60:C60"/>
    <mergeCell ref="B61:D61"/>
    <mergeCell ref="B64:D64"/>
    <mergeCell ref="B65:D65"/>
    <mergeCell ref="C10:D10"/>
    <mergeCell ref="B1:C1"/>
    <mergeCell ref="C5:D5"/>
    <mergeCell ref="C6:D6"/>
    <mergeCell ref="C7:D7"/>
    <mergeCell ref="C8:D8"/>
    <mergeCell ref="C9:D9"/>
  </mergeCells>
  <conditionalFormatting sqref="B65:D65">
    <cfRule type="cellIs" dxfId="5" priority="1" operator="equal">
      <formula>"A+"</formula>
    </cfRule>
  </conditionalFormatting>
  <conditionalFormatting sqref="B65:D65">
    <cfRule type="cellIs" dxfId="4" priority="2" operator="equal">
      <formula>"A"</formula>
    </cfRule>
  </conditionalFormatting>
  <conditionalFormatting sqref="B65:D65">
    <cfRule type="cellIs" dxfId="3" priority="3" operator="equal">
      <formula>"B"</formula>
    </cfRule>
  </conditionalFormatting>
  <conditionalFormatting sqref="B65:D65">
    <cfRule type="cellIs" dxfId="2" priority="4" operator="equal">
      <formula>"C"</formula>
    </cfRule>
  </conditionalFormatting>
  <conditionalFormatting sqref="B65:D65">
    <cfRule type="cellIs" dxfId="1" priority="5" operator="equal">
      <formula>"D"</formula>
    </cfRule>
  </conditionalFormatting>
  <conditionalFormatting sqref="B65:D65">
    <cfRule type="cellIs" dxfId="0" priority="6" operator="equal">
      <formula>"F-"</formula>
    </cfRule>
  </conditionalFormatting>
  <dataValidations count="3">
    <dataValidation type="list" allowBlank="1" sqref="C8" xr:uid="{00000000-0002-0000-0000-000000000000}">
      <formula1>"Yes,No"</formula1>
    </dataValidation>
    <dataValidation type="custom" allowBlank="1" showDropDown="1" sqref="C9" xr:uid="{00000000-0002-0000-0000-000001000000}">
      <formula1>OR(NOT(ISERROR(DATEVALUE(C9))), AND(ISNUMBER(C9), LEFT(CELL("format", C9))="D"))</formula1>
    </dataValidation>
    <dataValidation type="list" allowBlank="1" showErrorMessage="1" sqref="D31" xr:uid="{00000000-0002-0000-0000-000002000000}">
      <formula1>$AT$5:$AT$7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SJREIN Elite Deal Analyzer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Kilduff</cp:lastModifiedBy>
  <dcterms:created xsi:type="dcterms:W3CDTF">2021-04-09T11:48:58Z</dcterms:created>
  <dcterms:modified xsi:type="dcterms:W3CDTF">2021-04-09T13:42:16Z</dcterms:modified>
</cp:coreProperties>
</file>